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3035" activeTab="0"/>
  </bookViews>
  <sheets>
    <sheet name="Calcolo Oneri" sheetId="1" r:id="rId1"/>
    <sheet name="Tav. 4 Tariffe Oneri  Resid." sheetId="2" r:id="rId2"/>
    <sheet name="Tav.6 Tariffe Oneri Prod." sheetId="3" r:id="rId3"/>
    <sheet name="Tav.8 Tariffe Oneri Comm. Dir." sheetId="4" r:id="rId4"/>
  </sheets>
  <definedNames>
    <definedName name="_xlnm.Print_Area" localSheetId="0">'Calcolo Oneri'!$A$1:$J$17</definedName>
    <definedName name="_xlnm.Print_Area" localSheetId="1">'Tav. 4 Tariffe Oneri  Resid.'!$A$1:$R$33</definedName>
    <definedName name="_xlnm.Print_Area" localSheetId="2">'Tav.6 Tariffe Oneri Prod.'!#REF!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Magazzini, archivi, depositi, ecc.</t>
        </r>
      </text>
    </comment>
    <comment ref="A1" authorId="0">
      <text>
        <r>
          <rPr>
            <b/>
            <sz val="8"/>
            <rFont val="Tahoma"/>
            <family val="0"/>
          </rPr>
          <t>Magazzini, archivi, depositi, ecc.</t>
        </r>
      </text>
    </comment>
  </commentList>
</comments>
</file>

<file path=xl/sharedStrings.xml><?xml version="1.0" encoding="utf-8"?>
<sst xmlns="http://schemas.openxmlformats.org/spreadsheetml/2006/main" count="183" uniqueCount="149">
  <si>
    <t>Destinazioni</t>
  </si>
  <si>
    <t>Tariffa unitaria</t>
  </si>
  <si>
    <t>Importo</t>
  </si>
  <si>
    <t>Residenziale</t>
  </si>
  <si>
    <t>Direzionale</t>
  </si>
  <si>
    <t>TOTALE ONERI DI URBANIZZAZIONE DA VERSARE (al netto delle detrazioni)</t>
  </si>
  <si>
    <t>Commerciale</t>
  </si>
  <si>
    <t>Turistico Ricettiva</t>
  </si>
  <si>
    <t>Dimens.              MQ</t>
  </si>
  <si>
    <t>Determinazione Oneri di Urbanizzazione</t>
  </si>
  <si>
    <t>ANNO DI PRESENTAZIONE DELLA PRATICA</t>
  </si>
  <si>
    <t>primaria</t>
  </si>
  <si>
    <t>secondaria</t>
  </si>
  <si>
    <t>totale</t>
  </si>
  <si>
    <t>a scomputo</t>
  </si>
  <si>
    <t>TOTALI</t>
  </si>
  <si>
    <t>Volume              MC</t>
  </si>
  <si>
    <t>Industriale artigianale</t>
  </si>
  <si>
    <t xml:space="preserve">TAVOLA 4 </t>
  </si>
  <si>
    <t>Incidenza oneri di urbanizzazione a mc. Per insediamenti, destinazioni rurali e speciali, rapportata al tipo di intervento</t>
  </si>
  <si>
    <t>CLASSI DI</t>
  </si>
  <si>
    <t>CLASSI DI INTERVENTO DEFINITE</t>
  </si>
  <si>
    <t>PARAMETRI</t>
  </si>
  <si>
    <t>COSTO GLOBALE €/MC</t>
  </si>
  <si>
    <t xml:space="preserve">COSTO GLOBALE €/MC </t>
  </si>
  <si>
    <t>INTERVENTI RICADENTI</t>
  </si>
  <si>
    <t>INTERVENTI NON RICEDENTI</t>
  </si>
  <si>
    <t>DESTINAZIONE</t>
  </si>
  <si>
    <t>NEGLI STRUMENTI URBANISTICI</t>
  </si>
  <si>
    <t>TAV. 2 - TAV. 3</t>
  </si>
  <si>
    <t>RAPPORTATE AI PARAMETRI</t>
  </si>
  <si>
    <t>IN AREE "167" CON DIRITTO</t>
  </si>
  <si>
    <t xml:space="preserve">IN AREE "167" CON DIRITTO </t>
  </si>
  <si>
    <t>IN AREE "167" MA CONV.AI</t>
  </si>
  <si>
    <t>D'USO</t>
  </si>
  <si>
    <t>GENERALI</t>
  </si>
  <si>
    <t xml:space="preserve">COLONNA 1-2 </t>
  </si>
  <si>
    <t>DI SUPERFICIE €/MC</t>
  </si>
  <si>
    <t>DI PROPRIETA'  €/MC.</t>
  </si>
  <si>
    <t>SENSI ART.7 L. 10/1977 €/MC.</t>
  </si>
  <si>
    <t>OO.UU. PRIM.</t>
  </si>
  <si>
    <t>OO.UU. SEC.</t>
  </si>
  <si>
    <t>OO.UU. PRIM</t>
  </si>
  <si>
    <t xml:space="preserve">OO.UU. SEC. </t>
  </si>
  <si>
    <t>OO.UU. SEC</t>
  </si>
  <si>
    <t>COEFF.</t>
  </si>
  <si>
    <t>OO.UU. PRIM+SEC</t>
  </si>
  <si>
    <t>INSEDIAMENTI RESIDENZIALI</t>
  </si>
  <si>
    <t>A) Aree in tessuto edilizio esistente soggetto</t>
  </si>
  <si>
    <t>ad operazioni di conservazione, risanamento</t>
  </si>
  <si>
    <t>e ristrutturazione.</t>
  </si>
  <si>
    <t>1) Interne al centro storico:</t>
  </si>
  <si>
    <t>Interventi non limitati al restauro conservativo e al migliora-</t>
  </si>
  <si>
    <t>mento degli impianti igienici e tecnologici, nonché interven-</t>
  </si>
  <si>
    <t>ti che presentano variazioni del carico urbanistico e della</t>
  </si>
  <si>
    <t>preesistente destinazione d'uso</t>
  </si>
  <si>
    <t>2) Esterne al centro storico:</t>
  </si>
  <si>
    <t xml:space="preserve">B) Aree di completamento: con ifn (indice </t>
  </si>
  <si>
    <t>fondiario netto)</t>
  </si>
  <si>
    <t>ifn&lt;=1.00 MC/MQ</t>
  </si>
  <si>
    <t>1,00&lt;ifn&lt;=2,00 MC/MQ</t>
  </si>
  <si>
    <t>ifn&gt;2.00 MC/MQ</t>
  </si>
  <si>
    <t>C) Aree di espansione: con it.</t>
  </si>
  <si>
    <t>(Indice territoriale)</t>
  </si>
  <si>
    <t>it&lt;= 1,00 MC/MQ</t>
  </si>
  <si>
    <t>1,00&lt;IT&lt;=1,50 MC/MQ</t>
  </si>
  <si>
    <t>it&gt;1,5 MC/MQ</t>
  </si>
  <si>
    <t>DESTINAZIONI</t>
  </si>
  <si>
    <t>Edifici rurali per interventi che non rientrano</t>
  </si>
  <si>
    <t>RURALI</t>
  </si>
  <si>
    <t xml:space="preserve">negli esoneri previsti dall'art. 9 della Legge </t>
  </si>
  <si>
    <t>SPECIALI</t>
  </si>
  <si>
    <t>28 gennaio 1977 n. 10</t>
  </si>
  <si>
    <t>TAVOLA 6</t>
  </si>
  <si>
    <t>Incidenza oneri di urbanizzazione a mq. Per insediamenti produttivi rapportati al tipo di intervento e al parametro caratteristico</t>
  </si>
  <si>
    <t>I valori di cui alle colonne 3 - 4 - 5 - 6 - 7 - 8 - 9 - 10 sono ulteriormente  riducibili per interventi ricadenti in aree ex art. 27 legge</t>
  </si>
  <si>
    <t xml:space="preserve"> 865:</t>
  </si>
  <si>
    <t>con diritto di superficie (coefficiente 0,8)</t>
  </si>
  <si>
    <t>con diritto di proprietà (coefficiente 0,9)</t>
  </si>
  <si>
    <t>Classificazione per tipi di attività</t>
  </si>
  <si>
    <t xml:space="preserve">Costo opere di urbanizzazione a mq. Per intervento </t>
  </si>
  <si>
    <t>Costo opere di urbanizzazione a mq. Per intervento</t>
  </si>
  <si>
    <t>produttive in relazione alla superficie</t>
  </si>
  <si>
    <t>in zone industriali o artigianali di Nuovo im-</t>
  </si>
  <si>
    <t>in zone industriali o artigianali di riordino e im-</t>
  </si>
  <si>
    <t xml:space="preserve">DESTINAZIONE </t>
  </si>
  <si>
    <t>di calpestio per addetto (mq./addetto)</t>
  </si>
  <si>
    <t xml:space="preserve">tipi di intervento di cui alla tabella C. allegata alla </t>
  </si>
  <si>
    <t>messo dagli strumenti urbanistici, tenuto conto del</t>
  </si>
  <si>
    <t xml:space="preserve">delibera C.R. 179/4170 del 26.05.1977. </t>
  </si>
  <si>
    <t>(arrotondato)</t>
  </si>
  <si>
    <t>la C.R. 179/4170 del 26.5.1977.</t>
  </si>
  <si>
    <t>&lt;50 Addetti</t>
  </si>
  <si>
    <t>50/200 Add.</t>
  </si>
  <si>
    <t>200/1000 Ad</t>
  </si>
  <si>
    <t>&gt;1000 Add.</t>
  </si>
  <si>
    <t>INDUSTRIALE E ARTIGIANALE</t>
  </si>
  <si>
    <t>CLASSE A: dens. &lt; 150 mq./add.</t>
  </si>
  <si>
    <t>1. Densità fino a 40 mq./addetto</t>
  </si>
  <si>
    <t>1.1 ind. Trasf. Materia prime</t>
  </si>
  <si>
    <t>1.2 ind. Meccaniche</t>
  </si>
  <si>
    <t>1.3 ind. Mecc. Di precisione, elettroni-</t>
  </si>
  <si>
    <t>che, ottica.</t>
  </si>
  <si>
    <t>2. Densità 40/70 mq/addetto</t>
  </si>
  <si>
    <t>2.1 ind. Trasf. Mat. Prime</t>
  </si>
  <si>
    <t>2.2 ind. Manufatturiere varie</t>
  </si>
  <si>
    <t>3. Densità 70/150 mq./addetto</t>
  </si>
  <si>
    <t>3.1 ind. Trasf. Materie prime</t>
  </si>
  <si>
    <t>3.2 ind. Manufatturiere varie</t>
  </si>
  <si>
    <t>CLASSE B: dens. &gt;= 150 mq./add.</t>
  </si>
  <si>
    <t>1.1 Ind. Trasformazione materie prime</t>
  </si>
  <si>
    <t>1.2 Ind. Manufatturiere varie</t>
  </si>
  <si>
    <t>TAVOLA 8</t>
  </si>
  <si>
    <t>Incidenza oneri di urbanizzazione a mq. Per attività comerciali, direzionali, turistico-ricettiva rapportata al</t>
  </si>
  <si>
    <t>tipo di intervento e al parametro caratteristico P. -</t>
  </si>
  <si>
    <t>SUPERFICIE NETTA</t>
  </si>
  <si>
    <t>COSTO A MQ.</t>
  </si>
  <si>
    <t>I Valori delle colonne 4 - 5 sono ulteriormente</t>
  </si>
  <si>
    <t>ricadenti in "aree 167"</t>
  </si>
  <si>
    <t>le aree disciplinate dallo</t>
  </si>
  <si>
    <t xml:space="preserve">strumento urbanistico </t>
  </si>
  <si>
    <t xml:space="preserve">con parametro 1 </t>
  </si>
  <si>
    <t>con parametro 0,5</t>
  </si>
  <si>
    <t>OO.UU. Prim.+Sec.</t>
  </si>
  <si>
    <t>€/MQ</t>
  </si>
  <si>
    <t>Attività commerciali</t>
  </si>
  <si>
    <t>S&lt;=200 MQ.</t>
  </si>
  <si>
    <t>200 MQ. &lt; S &lt;= 2000 MQ.</t>
  </si>
  <si>
    <t>S&gt;2000 MQ.</t>
  </si>
  <si>
    <t>Attività direzionali</t>
  </si>
  <si>
    <t>//</t>
  </si>
  <si>
    <t>con parametro 0,3</t>
  </si>
  <si>
    <t>con parametro 0,25</t>
  </si>
  <si>
    <t>Insediamenti turistici e tipologie</t>
  </si>
  <si>
    <t xml:space="preserve">di impresa turistica e di tempo </t>
  </si>
  <si>
    <t>libero di cui alla L.R. 8.7.1999</t>
  </si>
  <si>
    <t>N. 18</t>
  </si>
  <si>
    <t>Attivita' di trasformazione del ter-</t>
  </si>
  <si>
    <t xml:space="preserve">da €/mq. 0,5 a €/mq. 1 in relazione all'ampiezza dell'area interessata e alle infrastrutture necessarie sia </t>
  </si>
  <si>
    <t>ritorio non a carattere edificatorio</t>
  </si>
  <si>
    <t>dirette che indirette.</t>
  </si>
  <si>
    <t>SCRIVERE NELLE CASELLE BLU</t>
  </si>
  <si>
    <r>
      <rPr>
        <b/>
        <u val="single"/>
        <sz val="10"/>
        <rFont val="Arial"/>
        <family val="2"/>
      </rPr>
      <t>pianto</t>
    </r>
    <r>
      <rPr>
        <sz val="10"/>
        <rFont val="Arial"/>
        <family val="0"/>
      </rPr>
      <t xml:space="preserve"> attrezzato tenuto conto del parametro </t>
    </r>
    <r>
      <rPr>
        <b/>
        <u val="single"/>
        <sz val="10"/>
        <rFont val="Arial"/>
        <family val="2"/>
      </rPr>
      <t>1</t>
    </r>
    <r>
      <rPr>
        <sz val="10"/>
        <rFont val="Arial"/>
        <family val="0"/>
      </rPr>
      <t xml:space="preserve"> per </t>
    </r>
  </si>
  <si>
    <r>
      <rPr>
        <b/>
        <u val="single"/>
        <sz val="10"/>
        <rFont val="Arial"/>
        <family val="2"/>
      </rPr>
      <t xml:space="preserve">pianti artigianali in tessuto edilizio esistente </t>
    </r>
    <r>
      <rPr>
        <sz val="10"/>
        <rFont val="Arial"/>
        <family val="0"/>
      </rPr>
      <t>am-</t>
    </r>
  </si>
  <si>
    <r>
      <rPr>
        <sz val="10"/>
        <rFont val="Arial"/>
        <family val="0"/>
      </rPr>
      <t>parametro</t>
    </r>
    <r>
      <rPr>
        <b/>
        <u val="single"/>
        <sz val="10"/>
        <rFont val="Arial"/>
        <family val="2"/>
      </rPr>
      <t xml:space="preserve"> 0,8</t>
    </r>
    <r>
      <rPr>
        <sz val="10"/>
        <rFont val="Arial"/>
        <family val="0"/>
      </rPr>
      <t xml:space="preserve"> per tipi di intervento di cui alla tabel-</t>
    </r>
  </si>
  <si>
    <r>
      <rPr>
        <sz val="10"/>
        <rFont val="Arial"/>
        <family val="0"/>
      </rPr>
      <t>TIPI DI ATTIVITA</t>
    </r>
    <r>
      <rPr>
        <sz val="8"/>
        <rFont val="Arial"/>
        <family val="2"/>
      </rPr>
      <t xml:space="preserve">' </t>
    </r>
  </si>
  <si>
    <r>
      <rPr>
        <b/>
        <u val="single"/>
        <sz val="10"/>
        <rFont val="Arial"/>
        <family val="2"/>
      </rPr>
      <t>Nuovi interventi</t>
    </r>
    <r>
      <rPr>
        <sz val="10"/>
        <rFont val="Arial"/>
        <family val="0"/>
      </rPr>
      <t xml:space="preserve"> in tutte</t>
    </r>
  </si>
  <si>
    <r>
      <rPr>
        <b/>
        <u val="single"/>
        <sz val="10"/>
        <rFont val="Arial"/>
        <family val="2"/>
      </rPr>
      <t xml:space="preserve">Ristrutturazione </t>
    </r>
    <r>
      <rPr>
        <sz val="10"/>
        <rFont val="Arial"/>
        <family val="0"/>
      </rPr>
      <t>in tutte</t>
    </r>
  </si>
  <si>
    <r>
      <rPr>
        <b/>
        <sz val="9"/>
        <rFont val="Arial"/>
        <family val="2"/>
      </rPr>
      <t xml:space="preserve">riducibili con coefficiente  </t>
    </r>
    <r>
      <rPr>
        <b/>
        <u val="single"/>
        <sz val="11"/>
        <rFont val="Arial"/>
        <family val="2"/>
      </rPr>
      <t>0,9</t>
    </r>
    <r>
      <rPr>
        <b/>
        <u val="single"/>
        <sz val="9"/>
        <rFont val="Arial"/>
        <family val="2"/>
      </rPr>
      <t xml:space="preserve"> </t>
    </r>
    <r>
      <rPr>
        <b/>
        <sz val="9"/>
        <rFont val="Arial"/>
        <family val="2"/>
      </rPr>
      <t>per interventi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</si>
</sst>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[$€-2]\ #,##0.00"/>
    <numFmt numFmtId="167" formatCode="&quot;€&quot;\ #,##0.00"/>
    <numFmt numFmtId="168" formatCode="[$€-2]\ #,##0.00;[Red]\-[$€-2]\ #,##0.00"/>
    <numFmt numFmtId="169" formatCode="0.0%"/>
    <numFmt numFmtId="170" formatCode="[$€-2]\ #,##0.000"/>
    <numFmt numFmtId="171" formatCode="[$€-2]\ #,##0.0000"/>
    <numFmt numFmtId="172" formatCode="[$€-2]\ #,##0.00000"/>
    <numFmt numFmtId="173" formatCode="[$€-2]\ #,##0.000000"/>
    <numFmt numFmtId="174" formatCode="[$€-2]\ #,##0.0000000"/>
    <numFmt numFmtId="175" formatCode="[$€-2]\ #,##0.00000000"/>
    <numFmt numFmtId="176" formatCode="[$€-2]\ #,##0.000000000"/>
    <numFmt numFmtId="177" formatCode="[$€-2]\ #,##0.0000000000"/>
    <numFmt numFmtId="178" formatCode="[$€-410]\ #,##0.00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Arial Black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12" fillId="2" borderId="0" xfId="0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2" fontId="0" fillId="3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left" vertical="center"/>
      <protection/>
    </xf>
    <xf numFmtId="0" fontId="0" fillId="2" borderId="4" xfId="0" applyFont="1" applyFill="1" applyBorder="1" applyAlignment="1" applyProtection="1">
      <alignment horizontal="left" vertical="center"/>
      <protection/>
    </xf>
    <xf numFmtId="2" fontId="6" fillId="2" borderId="3" xfId="0" applyNumberFormat="1" applyFont="1" applyFill="1" applyBorder="1" applyAlignment="1" applyProtection="1">
      <alignment horizontal="center" vertical="center"/>
      <protection/>
    </xf>
    <xf numFmtId="2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wrapText="1"/>
      <protection/>
    </xf>
    <xf numFmtId="167" fontId="0" fillId="2" borderId="8" xfId="0" applyNumberFormat="1" applyFont="1" applyFill="1" applyBorder="1" applyAlignment="1" applyProtection="1">
      <alignment horizontal="right" vertical="center"/>
      <protection/>
    </xf>
    <xf numFmtId="167" fontId="0" fillId="3" borderId="0" xfId="0" applyNumberFormat="1" applyFont="1" applyFill="1" applyBorder="1" applyAlignment="1" applyProtection="1">
      <alignment horizontal="right" vertical="center"/>
      <protection/>
    </xf>
    <xf numFmtId="166" fontId="13" fillId="3" borderId="9" xfId="0" applyNumberFormat="1" applyFont="1" applyFill="1" applyBorder="1" applyAlignment="1" applyProtection="1">
      <alignment horizontal="right" vertical="center"/>
      <protection/>
    </xf>
    <xf numFmtId="166" fontId="13" fillId="3" borderId="0" xfId="0" applyNumberFormat="1" applyFont="1" applyFill="1" applyBorder="1" applyAlignment="1" applyProtection="1">
      <alignment horizontal="right" vertical="center"/>
      <protection/>
    </xf>
    <xf numFmtId="166" fontId="0" fillId="3" borderId="0" xfId="0" applyNumberFormat="1" applyFont="1" applyFill="1" applyAlignment="1" applyProtection="1">
      <alignment/>
      <protection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/>
    </xf>
    <xf numFmtId="167" fontId="0" fillId="2" borderId="7" xfId="0" applyNumberFormat="1" applyFont="1" applyFill="1" applyBorder="1" applyAlignment="1" applyProtection="1">
      <alignment horizontal="right" vertical="center"/>
      <protection/>
    </xf>
    <xf numFmtId="167" fontId="0" fillId="3" borderId="11" xfId="0" applyNumberFormat="1" applyFont="1" applyFill="1" applyBorder="1" applyAlignment="1" applyProtection="1">
      <alignment horizontal="right" vertical="center" wrapText="1"/>
      <protection/>
    </xf>
    <xf numFmtId="2" fontId="0" fillId="3" borderId="0" xfId="0" applyNumberFormat="1" applyFont="1" applyFill="1" applyBorder="1" applyAlignment="1" applyProtection="1">
      <alignment vertical="center"/>
      <protection/>
    </xf>
    <xf numFmtId="166" fontId="13" fillId="3" borderId="4" xfId="0" applyNumberFormat="1" applyFont="1" applyFill="1" applyBorder="1" applyAlignment="1" applyProtection="1">
      <alignment horizontal="right" vertical="center"/>
      <protection/>
    </xf>
    <xf numFmtId="166" fontId="13" fillId="3" borderId="2" xfId="0" applyNumberFormat="1" applyFont="1" applyFill="1" applyBorder="1" applyAlignment="1" applyProtection="1">
      <alignment horizontal="right" vertical="center"/>
      <protection/>
    </xf>
    <xf numFmtId="166" fontId="13" fillId="3" borderId="4" xfId="0" applyNumberFormat="1" applyFont="1" applyFill="1" applyBorder="1" applyAlignment="1" applyProtection="1">
      <alignment vertical="center"/>
      <protection/>
    </xf>
    <xf numFmtId="166" fontId="13" fillId="3" borderId="12" xfId="0" applyNumberFormat="1" applyFont="1" applyFill="1" applyBorder="1" applyAlignment="1" applyProtection="1">
      <alignment vertical="center"/>
      <protection/>
    </xf>
    <xf numFmtId="2" fontId="6" fillId="2" borderId="13" xfId="0" applyNumberFormat="1" applyFont="1" applyFill="1" applyBorder="1" applyAlignment="1" applyProtection="1">
      <alignment horizontal="center" vertical="center"/>
      <protection/>
    </xf>
    <xf numFmtId="0" fontId="14" fillId="3" borderId="0" xfId="0" applyFont="1" applyFill="1" applyAlignment="1" applyProtection="1">
      <alignment/>
      <protection/>
    </xf>
    <xf numFmtId="0" fontId="0" fillId="2" borderId="4" xfId="0" applyFont="1" applyFill="1" applyBorder="1" applyAlignment="1" applyProtection="1">
      <alignment horizontal="center" vertical="center" textRotation="90" wrapText="1"/>
      <protection/>
    </xf>
    <xf numFmtId="167" fontId="0" fillId="2" borderId="14" xfId="0" applyNumberFormat="1" applyFont="1" applyFill="1" applyBorder="1" applyAlignment="1" applyProtection="1">
      <alignment horizontal="right" vertical="center"/>
      <protection/>
    </xf>
    <xf numFmtId="167" fontId="0" fillId="2" borderId="15" xfId="0" applyNumberFormat="1" applyFont="1" applyFill="1" applyBorder="1" applyAlignment="1" applyProtection="1">
      <alignment horizontal="right" vertical="center"/>
      <protection/>
    </xf>
    <xf numFmtId="167" fontId="6" fillId="2" borderId="16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vertical="center" textRotation="90" wrapText="1"/>
      <protection/>
    </xf>
    <xf numFmtId="0" fontId="0" fillId="3" borderId="0" xfId="0" applyFont="1" applyFill="1" applyBorder="1" applyAlignment="1" applyProtection="1">
      <alignment vertical="center" textRotation="90" wrapText="1"/>
      <protection/>
    </xf>
    <xf numFmtId="0" fontId="6" fillId="2" borderId="15" xfId="0" applyFont="1" applyFill="1" applyBorder="1" applyAlignment="1" applyProtection="1">
      <alignment horizontal="left"/>
      <protection/>
    </xf>
    <xf numFmtId="0" fontId="6" fillId="2" borderId="13" xfId="0" applyFont="1" applyFill="1" applyBorder="1" applyAlignment="1" applyProtection="1">
      <alignment horizontal="center"/>
      <protection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66" fontId="0" fillId="2" borderId="7" xfId="0" applyNumberFormat="1" applyFont="1" applyFill="1" applyBorder="1" applyAlignment="1" applyProtection="1">
      <alignment horizontal="right"/>
      <protection/>
    </xf>
    <xf numFmtId="0" fontId="15" fillId="2" borderId="17" xfId="0" applyFont="1" applyFill="1" applyBorder="1" applyAlignment="1" applyProtection="1">
      <alignment horizontal="center"/>
      <protection/>
    </xf>
    <xf numFmtId="0" fontId="15" fillId="2" borderId="10" xfId="0" applyFont="1" applyFill="1" applyBorder="1" applyAlignment="1" applyProtection="1">
      <alignment horizontal="center"/>
      <protection/>
    </xf>
    <xf numFmtId="0" fontId="15" fillId="2" borderId="10" xfId="0" applyFont="1" applyFill="1" applyBorder="1" applyAlignment="1" applyProtection="1">
      <alignment horizontal="right"/>
      <protection/>
    </xf>
    <xf numFmtId="166" fontId="13" fillId="2" borderId="10" xfId="0" applyNumberFormat="1" applyFont="1" applyFill="1" applyBorder="1" applyAlignment="1" applyProtection="1">
      <alignment horizontal="right"/>
      <protection/>
    </xf>
    <xf numFmtId="166" fontId="13" fillId="2" borderId="0" xfId="0" applyNumberFormat="1" applyFont="1" applyFill="1" applyBorder="1" applyAlignment="1" applyProtection="1">
      <alignment horizontal="right"/>
      <protection/>
    </xf>
    <xf numFmtId="166" fontId="13" fillId="3" borderId="0" xfId="0" applyNumberFormat="1" applyFont="1" applyFill="1" applyBorder="1" applyAlignment="1" applyProtection="1">
      <alignment horizontal="right"/>
      <protection/>
    </xf>
    <xf numFmtId="0" fontId="11" fillId="3" borderId="0" xfId="0" applyFont="1" applyFill="1" applyBorder="1" applyAlignment="1" applyProtection="1">
      <alignment/>
      <protection/>
    </xf>
    <xf numFmtId="166" fontId="13" fillId="3" borderId="18" xfId="0" applyNumberFormat="1" applyFont="1" applyFill="1" applyBorder="1" applyAlignment="1" applyProtection="1">
      <alignment horizontal="right" vertical="center" wrapText="1"/>
      <protection/>
    </xf>
    <xf numFmtId="166" fontId="13" fillId="3" borderId="0" xfId="0" applyNumberFormat="1" applyFont="1" applyFill="1" applyBorder="1" applyAlignment="1" applyProtection="1">
      <alignment horizontal="right" vertical="center" wrapText="1"/>
      <protection/>
    </xf>
    <xf numFmtId="166" fontId="13" fillId="3" borderId="19" xfId="0" applyNumberFormat="1" applyFont="1" applyFill="1" applyBorder="1" applyAlignment="1" applyProtection="1">
      <alignment horizontal="right" vertical="center"/>
      <protection/>
    </xf>
    <xf numFmtId="166" fontId="13" fillId="3" borderId="7" xfId="0" applyNumberFormat="1" applyFont="1" applyFill="1" applyBorder="1" applyAlignment="1" applyProtection="1">
      <alignment horizontal="right" vertical="center"/>
      <protection/>
    </xf>
    <xf numFmtId="166" fontId="13" fillId="3" borderId="20" xfId="0" applyNumberFormat="1" applyFont="1" applyFill="1" applyBorder="1" applyAlignment="1" applyProtection="1">
      <alignment horizontal="right" vertical="center"/>
      <protection/>
    </xf>
    <xf numFmtId="166" fontId="13" fillId="3" borderId="18" xfId="0" applyNumberFormat="1" applyFont="1" applyFill="1" applyBorder="1" applyAlignment="1" applyProtection="1">
      <alignment horizontal="right" vertical="center"/>
      <protection/>
    </xf>
    <xf numFmtId="166" fontId="13" fillId="3" borderId="21" xfId="0" applyNumberFormat="1" applyFont="1" applyFill="1" applyBorder="1" applyAlignment="1" applyProtection="1">
      <alignment horizontal="right" vertical="center"/>
      <protection/>
    </xf>
    <xf numFmtId="166" fontId="13" fillId="3" borderId="22" xfId="0" applyNumberFormat="1" applyFont="1" applyFill="1" applyBorder="1" applyAlignment="1" applyProtection="1">
      <alignment horizontal="right" vertical="center"/>
      <protection/>
    </xf>
    <xf numFmtId="166" fontId="13" fillId="3" borderId="0" xfId="0" applyNumberFormat="1" applyFont="1" applyFill="1" applyBorder="1" applyAlignment="1" applyProtection="1">
      <alignment vertical="center"/>
      <protection/>
    </xf>
    <xf numFmtId="166" fontId="13" fillId="3" borderId="23" xfId="0" applyNumberFormat="1" applyFont="1" applyFill="1" applyBorder="1" applyAlignment="1" applyProtection="1">
      <alignment vertical="center"/>
      <protection/>
    </xf>
    <xf numFmtId="166" fontId="13" fillId="3" borderId="10" xfId="0" applyNumberFormat="1" applyFont="1" applyFill="1" applyBorder="1" applyAlignment="1" applyProtection="1">
      <alignment vertical="center"/>
      <protection/>
    </xf>
    <xf numFmtId="166" fontId="13" fillId="3" borderId="24" xfId="0" applyNumberFormat="1" applyFont="1" applyFill="1" applyBorder="1" applyAlignment="1" applyProtection="1">
      <alignment horizontal="right" vertical="center"/>
      <protection/>
    </xf>
    <xf numFmtId="166" fontId="13" fillId="3" borderId="25" xfId="0" applyNumberFormat="1" applyFont="1" applyFill="1" applyBorder="1" applyAlignment="1" applyProtection="1">
      <alignment vertical="center"/>
      <protection/>
    </xf>
    <xf numFmtId="166" fontId="13" fillId="3" borderId="26" xfId="0" applyNumberFormat="1" applyFont="1" applyFill="1" applyBorder="1" applyAlignment="1" applyProtection="1">
      <alignment vertical="center"/>
      <protection/>
    </xf>
    <xf numFmtId="166" fontId="13" fillId="3" borderId="27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center" vertical="center" textRotation="90" wrapText="1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168" fontId="0" fillId="3" borderId="0" xfId="0" applyNumberFormat="1" applyFont="1" applyFill="1" applyBorder="1" applyAlignment="1" applyProtection="1">
      <alignment vertical="center"/>
      <protection/>
    </xf>
    <xf numFmtId="0" fontId="11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 horizontal="left"/>
      <protection/>
    </xf>
    <xf numFmtId="0" fontId="13" fillId="3" borderId="0" xfId="0" applyFont="1" applyFill="1" applyAlignment="1" applyProtection="1">
      <alignment horizontal="center"/>
      <protection/>
    </xf>
    <xf numFmtId="0" fontId="11" fillId="3" borderId="0" xfId="0" applyFont="1" applyFill="1" applyAlignment="1" applyProtection="1">
      <alignment horizontal="right"/>
      <protection/>
    </xf>
    <xf numFmtId="0" fontId="16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 horizontal="left"/>
      <protection/>
    </xf>
    <xf numFmtId="0" fontId="18" fillId="3" borderId="0" xfId="0" applyFont="1" applyFill="1" applyAlignment="1" applyProtection="1">
      <alignment/>
      <protection/>
    </xf>
    <xf numFmtId="167" fontId="17" fillId="2" borderId="28" xfId="0" applyNumberFormat="1" applyFont="1" applyFill="1" applyBorder="1" applyAlignment="1" applyProtection="1">
      <alignment horizontal="right" vertical="center"/>
      <protection/>
    </xf>
    <xf numFmtId="167" fontId="16" fillId="2" borderId="14" xfId="0" applyNumberFormat="1" applyFont="1" applyFill="1" applyBorder="1" applyAlignment="1" applyProtection="1">
      <alignment vertical="center"/>
      <protection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3" fillId="4" borderId="29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178" fontId="0" fillId="4" borderId="32" xfId="0" applyNumberFormat="1" applyFill="1" applyBorder="1" applyAlignment="1">
      <alignment horizontal="center" vertical="center"/>
    </xf>
    <xf numFmtId="0" fontId="0" fillId="4" borderId="34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78" fontId="0" fillId="4" borderId="35" xfId="0" applyNumberFormat="1" applyFill="1" applyBorder="1" applyAlignment="1">
      <alignment horizontal="center" vertical="center"/>
    </xf>
    <xf numFmtId="178" fontId="0" fillId="4" borderId="0" xfId="0" applyNumberFormat="1" applyFill="1" applyAlignment="1">
      <alignment horizontal="center" vertical="center"/>
    </xf>
    <xf numFmtId="0" fontId="0" fillId="4" borderId="37" xfId="0" applyFill="1" applyBorder="1" applyAlignment="1">
      <alignment horizontal="center"/>
    </xf>
    <xf numFmtId="0" fontId="0" fillId="4" borderId="38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1" fillId="4" borderId="39" xfId="0" applyFont="1" applyFill="1" applyBorder="1" applyAlignment="1">
      <alignment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36" xfId="0" applyFill="1" applyBorder="1" applyAlignment="1">
      <alignment/>
    </xf>
    <xf numFmtId="0" fontId="0" fillId="4" borderId="33" xfId="0" applyFill="1" applyBorder="1" applyAlignment="1">
      <alignment horizontal="center"/>
    </xf>
    <xf numFmtId="0" fontId="0" fillId="4" borderId="41" xfId="0" applyFill="1" applyBorder="1" applyAlignment="1">
      <alignment/>
    </xf>
    <xf numFmtId="0" fontId="6" fillId="4" borderId="0" xfId="0" applyFont="1" applyFill="1" applyBorder="1" applyAlignment="1">
      <alignment horizontal="left"/>
    </xf>
    <xf numFmtId="0" fontId="0" fillId="4" borderId="42" xfId="0" applyFill="1" applyBorder="1" applyAlignment="1">
      <alignment/>
    </xf>
    <xf numFmtId="0" fontId="7" fillId="4" borderId="34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1" xfId="0" applyFill="1" applyBorder="1" applyAlignment="1">
      <alignment/>
    </xf>
    <xf numFmtId="0" fontId="6" fillId="4" borderId="39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5" xfId="0" applyFill="1" applyBorder="1" applyAlignment="1">
      <alignment/>
    </xf>
    <xf numFmtId="0" fontId="0" fillId="4" borderId="47" xfId="0" applyFill="1" applyBorder="1" applyAlignment="1">
      <alignment/>
    </xf>
    <xf numFmtId="178" fontId="0" fillId="4" borderId="35" xfId="0" applyNumberFormat="1" applyFill="1" applyBorder="1" applyAlignment="1">
      <alignment horizontal="center"/>
    </xf>
    <xf numFmtId="178" fontId="0" fillId="4" borderId="34" xfId="0" applyNumberFormat="1" applyFill="1" applyBorder="1" applyAlignment="1">
      <alignment horizontal="center"/>
    </xf>
    <xf numFmtId="178" fontId="0" fillId="4" borderId="47" xfId="0" applyNumberFormat="1" applyFill="1" applyBorder="1" applyAlignment="1">
      <alignment horizontal="center"/>
    </xf>
    <xf numFmtId="178" fontId="0" fillId="4" borderId="36" xfId="0" applyNumberFormat="1" applyFill="1" applyBorder="1" applyAlignment="1">
      <alignment horizontal="center"/>
    </xf>
    <xf numFmtId="178" fontId="0" fillId="4" borderId="0" xfId="0" applyNumberFormat="1" applyFill="1" applyBorder="1" applyAlignment="1">
      <alignment horizontal="center"/>
    </xf>
    <xf numFmtId="178" fontId="0" fillId="4" borderId="39" xfId="0" applyNumberFormat="1" applyFill="1" applyBorder="1" applyAlignment="1">
      <alignment horizontal="center"/>
    </xf>
    <xf numFmtId="178" fontId="0" fillId="4" borderId="40" xfId="0" applyNumberFormat="1" applyFill="1" applyBorder="1" applyAlignment="1">
      <alignment horizontal="center"/>
    </xf>
    <xf numFmtId="0" fontId="0" fillId="4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6" fillId="4" borderId="51" xfId="0" applyFont="1" applyFill="1" applyBorder="1" applyAlignment="1">
      <alignment/>
    </xf>
    <xf numFmtId="0" fontId="0" fillId="4" borderId="52" xfId="0" applyFill="1" applyBorder="1" applyAlignment="1">
      <alignment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0" fontId="6" fillId="4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ill="1" applyAlignment="1">
      <alignment/>
    </xf>
    <xf numFmtId="0" fontId="7" fillId="4" borderId="45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7" fillId="4" borderId="36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0" fontId="7" fillId="4" borderId="41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4" borderId="44" xfId="0" applyFill="1" applyBorder="1" applyAlignment="1">
      <alignment/>
    </xf>
    <xf numFmtId="0" fontId="0" fillId="5" borderId="0" xfId="0" applyFill="1" applyAlignment="1">
      <alignment/>
    </xf>
    <xf numFmtId="0" fontId="0" fillId="4" borderId="45" xfId="0" applyFont="1" applyFill="1" applyBorder="1" applyAlignment="1">
      <alignment/>
    </xf>
    <xf numFmtId="0" fontId="0" fillId="4" borderId="55" xfId="0" applyFill="1" applyBorder="1" applyAlignment="1">
      <alignment/>
    </xf>
    <xf numFmtId="0" fontId="0" fillId="4" borderId="56" xfId="0" applyFill="1" applyBorder="1" applyAlignment="1">
      <alignment/>
    </xf>
    <xf numFmtId="0" fontId="6" fillId="2" borderId="13" xfId="0" applyFont="1" applyFill="1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horizontal="left" vertical="center"/>
      <protection/>
    </xf>
    <xf numFmtId="166" fontId="13" fillId="3" borderId="2" xfId="0" applyNumberFormat="1" applyFont="1" applyFill="1" applyBorder="1" applyAlignment="1" applyProtection="1">
      <alignment horizontal="right" vertical="center"/>
      <protection/>
    </xf>
    <xf numFmtId="166" fontId="13" fillId="3" borderId="18" xfId="0" applyNumberFormat="1" applyFont="1" applyFill="1" applyBorder="1" applyAlignment="1" applyProtection="1">
      <alignment horizontal="right" vertical="center"/>
      <protection/>
    </xf>
    <xf numFmtId="166" fontId="13" fillId="3" borderId="19" xfId="0" applyNumberFormat="1" applyFont="1" applyFill="1" applyBorder="1" applyAlignment="1" applyProtection="1">
      <alignment horizontal="right" vertical="center"/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Border="1" applyAlignment="1" applyProtection="1">
      <alignment horizontal="left" vertical="center" wrapText="1"/>
      <protection/>
    </xf>
    <xf numFmtId="0" fontId="6" fillId="4" borderId="55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57" xfId="0" applyFill="1" applyBorder="1" applyAlignment="1">
      <alignment/>
    </xf>
    <xf numFmtId="178" fontId="0" fillId="4" borderId="58" xfId="0" applyNumberFormat="1" applyFill="1" applyBorder="1" applyAlignment="1">
      <alignment horizontal="center"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27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14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horizontal="center" vertical="center"/>
      <protection/>
    </xf>
    <xf numFmtId="0" fontId="6" fillId="2" borderId="20" xfId="0" applyFont="1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166" fontId="13" fillId="3" borderId="20" xfId="0" applyNumberFormat="1" applyFont="1" applyFill="1" applyBorder="1" applyAlignment="1" applyProtection="1">
      <alignment horizontal="right" vertical="center"/>
      <protection/>
    </xf>
    <xf numFmtId="166" fontId="13" fillId="3" borderId="24" xfId="0" applyNumberFormat="1" applyFont="1" applyFill="1" applyBorder="1" applyAlignment="1" applyProtection="1">
      <alignment horizontal="right" vertical="center"/>
      <protection/>
    </xf>
    <xf numFmtId="2" fontId="0" fillId="3" borderId="59" xfId="0" applyNumberFormat="1" applyFont="1" applyFill="1" applyBorder="1" applyAlignment="1" applyProtection="1">
      <alignment horizontal="center" vertical="center" wrapText="1"/>
      <protection/>
    </xf>
    <xf numFmtId="2" fontId="0" fillId="3" borderId="60" xfId="0" applyNumberFormat="1" applyFont="1" applyFill="1" applyBorder="1" applyAlignment="1" applyProtection="1">
      <alignment horizontal="center" vertical="center" wrapText="1"/>
      <protection/>
    </xf>
    <xf numFmtId="2" fontId="0" fillId="3" borderId="61" xfId="0" applyNumberFormat="1" applyFont="1" applyFill="1" applyBorder="1" applyAlignment="1" applyProtection="1">
      <alignment horizontal="center" vertical="center" wrapText="1"/>
      <protection/>
    </xf>
    <xf numFmtId="168" fontId="0" fillId="3" borderId="0" xfId="0" applyNumberFormat="1" applyFont="1" applyFill="1" applyBorder="1" applyAlignment="1" applyProtection="1">
      <alignment horizontal="right" vertical="center"/>
      <protection/>
    </xf>
    <xf numFmtId="166" fontId="18" fillId="3" borderId="0" xfId="0" applyNumberFormat="1" applyFont="1" applyFill="1" applyBorder="1" applyAlignment="1" applyProtection="1">
      <alignment horizontal="right"/>
      <protection/>
    </xf>
    <xf numFmtId="166" fontId="0" fillId="3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 horizontal="center"/>
      <protection/>
    </xf>
    <xf numFmtId="0" fontId="3" fillId="4" borderId="62" xfId="0" applyFont="1" applyFill="1" applyBorder="1" applyAlignment="1">
      <alignment vertical="center"/>
    </xf>
    <xf numFmtId="0" fontId="18" fillId="4" borderId="63" xfId="0" applyFont="1" applyFill="1" applyBorder="1" applyAlignment="1">
      <alignment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178" fontId="0" fillId="4" borderId="32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1" fillId="4" borderId="35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4" borderId="38" xfId="0" applyFill="1" applyBorder="1" applyAlignment="1">
      <alignment horizontal="center" vertical="center"/>
    </xf>
    <xf numFmtId="0" fontId="5" fillId="4" borderId="45" xfId="0" applyFont="1" applyFill="1" applyBorder="1" applyAlignment="1">
      <alignment/>
    </xf>
    <xf numFmtId="0" fontId="5" fillId="4" borderId="34" xfId="0" applyFont="1" applyFill="1" applyBorder="1" applyAlignment="1">
      <alignment/>
    </xf>
    <xf numFmtId="0" fontId="5" fillId="4" borderId="35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5" fillId="4" borderId="33" xfId="0" applyFont="1" applyFill="1" applyBorder="1" applyAlignment="1">
      <alignment/>
    </xf>
    <xf numFmtId="0" fontId="0" fillId="4" borderId="40" xfId="0" applyFont="1" applyFill="1" applyBorder="1" applyAlignment="1">
      <alignment horizontal="center" vertical="center" textRotation="90"/>
    </xf>
    <xf numFmtId="0" fontId="5" fillId="4" borderId="40" xfId="0" applyFont="1" applyFill="1" applyBorder="1" applyAlignment="1">
      <alignment/>
    </xf>
    <xf numFmtId="0" fontId="0" fillId="4" borderId="32" xfId="0" applyFont="1" applyFill="1" applyBorder="1" applyAlignment="1">
      <alignment horizontal="center" vertical="center" textRotation="90"/>
    </xf>
    <xf numFmtId="0" fontId="0" fillId="4" borderId="64" xfId="0" applyFont="1" applyFill="1" applyBorder="1" applyAlignment="1">
      <alignment horizontal="center" vertical="center" textRotation="90"/>
    </xf>
    <xf numFmtId="0" fontId="0" fillId="4" borderId="35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5" xfId="0" applyFont="1" applyFill="1" applyBorder="1" applyAlignment="1">
      <alignment/>
    </xf>
    <xf numFmtId="0" fontId="3" fillId="4" borderId="62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vertical="center"/>
    </xf>
    <xf numFmtId="0" fontId="6" fillId="4" borderId="50" xfId="0" applyFont="1" applyFill="1" applyBorder="1" applyAlignment="1">
      <alignment horizontal="left"/>
    </xf>
    <xf numFmtId="0" fontId="6" fillId="4" borderId="52" xfId="0" applyFont="1" applyFill="1" applyBorder="1" applyAlignment="1">
      <alignment horizontal="left"/>
    </xf>
    <xf numFmtId="0" fontId="6" fillId="4" borderId="54" xfId="0" applyFont="1" applyFill="1" applyBorder="1" applyAlignment="1">
      <alignment/>
    </xf>
    <xf numFmtId="0" fontId="0" fillId="4" borderId="66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textRotation="90"/>
    </xf>
    <xf numFmtId="0" fontId="8" fillId="4" borderId="44" xfId="0" applyFont="1" applyFill="1" applyBorder="1" applyAlignment="1">
      <alignment textRotation="90"/>
    </xf>
    <xf numFmtId="0" fontId="8" fillId="4" borderId="37" xfId="0" applyFont="1" applyFill="1" applyBorder="1" applyAlignment="1">
      <alignment textRotation="90"/>
    </xf>
    <xf numFmtId="0" fontId="0" fillId="4" borderId="32" xfId="0" applyFont="1" applyFill="1" applyBorder="1" applyAlignment="1">
      <alignment horizontal="center"/>
    </xf>
    <xf numFmtId="178" fontId="0" fillId="4" borderId="32" xfId="0" applyNumberFormat="1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left" vertical="center"/>
    </xf>
    <xf numFmtId="0" fontId="0" fillId="4" borderId="35" xfId="0" applyFont="1" applyFill="1" applyBorder="1" applyAlignment="1">
      <alignment horizontal="left" vertical="center"/>
    </xf>
    <xf numFmtId="0" fontId="0" fillId="4" borderId="35" xfId="0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4</xdr:row>
      <xdr:rowOff>28575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3"/>
  </sheetPr>
  <dimension ref="A1:Y60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7.57421875" style="3" customWidth="1"/>
    <col min="2" max="2" width="19.421875" style="3" customWidth="1"/>
    <col min="3" max="4" width="8.421875" style="3" customWidth="1"/>
    <col min="5" max="5" width="9.28125" style="3" customWidth="1"/>
    <col min="6" max="6" width="11.7109375" style="3" customWidth="1"/>
    <col min="7" max="7" width="16.28125" style="3" customWidth="1"/>
    <col min="8" max="9" width="13.140625" style="3" customWidth="1"/>
    <col min="10" max="10" width="16.421875" style="3" customWidth="1"/>
    <col min="11" max="11" width="3.00390625" style="3" customWidth="1"/>
    <col min="12" max="12" width="11.7109375" style="3" customWidth="1"/>
    <col min="13" max="22" width="9.140625" style="3" hidden="1" customWidth="1"/>
    <col min="23" max="23" width="5.28125" style="3" customWidth="1"/>
    <col min="24" max="16384" width="9.140625" style="3" customWidth="1"/>
  </cols>
  <sheetData>
    <row r="1" spans="1:10" ht="12.75">
      <c r="A1" s="183"/>
      <c r="B1" s="183"/>
      <c r="C1" s="1"/>
      <c r="D1" s="1"/>
      <c r="E1" s="1"/>
      <c r="F1" s="1"/>
      <c r="G1" s="1"/>
      <c r="H1" s="1"/>
      <c r="I1" s="1"/>
      <c r="J1" s="2"/>
    </row>
    <row r="2" spans="1:11" ht="12.75">
      <c r="A2" s="183"/>
      <c r="B2" s="183"/>
      <c r="C2" s="1"/>
      <c r="D2" s="1"/>
      <c r="E2" s="1"/>
      <c r="F2" s="1"/>
      <c r="G2" s="1"/>
      <c r="H2" s="1"/>
      <c r="I2" s="1"/>
      <c r="J2" s="2" t="s">
        <v>9</v>
      </c>
      <c r="K2" s="4"/>
    </row>
    <row r="3" spans="1:12" ht="7.5" customHeight="1" thickBot="1">
      <c r="A3" s="183"/>
      <c r="B3" s="183"/>
      <c r="C3" s="1"/>
      <c r="D3" s="1"/>
      <c r="E3" s="1"/>
      <c r="F3" s="1"/>
      <c r="G3" s="1"/>
      <c r="H3" s="1"/>
      <c r="I3" s="1"/>
      <c r="J3" s="1"/>
      <c r="K3" s="4"/>
      <c r="L3" s="5"/>
    </row>
    <row r="4" spans="1:22" ht="20.25" customHeight="1" thickBot="1" thickTop="1">
      <c r="A4" s="183"/>
      <c r="B4" s="183"/>
      <c r="C4" s="1"/>
      <c r="D4" s="1"/>
      <c r="E4" s="6"/>
      <c r="F4" s="6"/>
      <c r="G4" s="6"/>
      <c r="H4" s="7"/>
      <c r="I4" s="6" t="s">
        <v>10</v>
      </c>
      <c r="J4" s="8">
        <v>2013</v>
      </c>
      <c r="K4" s="4"/>
      <c r="L4" s="177" t="s">
        <v>141</v>
      </c>
      <c r="M4" s="3">
        <v>2011</v>
      </c>
      <c r="O4" s="3">
        <v>2012</v>
      </c>
      <c r="Q4" s="3">
        <v>2013</v>
      </c>
      <c r="S4" s="3">
        <v>2014</v>
      </c>
      <c r="T4" s="3">
        <v>2015</v>
      </c>
      <c r="U4" s="3">
        <v>2016</v>
      </c>
      <c r="V4" s="3">
        <v>2013</v>
      </c>
    </row>
    <row r="5" spans="1:12" ht="8.2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4"/>
      <c r="L5" s="178"/>
    </row>
    <row r="6" spans="1:12" ht="26.25" customHeight="1" thickBot="1">
      <c r="A6" s="170" t="s">
        <v>0</v>
      </c>
      <c r="B6" s="171"/>
      <c r="C6" s="166" t="s">
        <v>8</v>
      </c>
      <c r="D6" s="166" t="s">
        <v>16</v>
      </c>
      <c r="E6" s="174" t="s">
        <v>1</v>
      </c>
      <c r="F6" s="174"/>
      <c r="G6" s="160"/>
      <c r="H6" s="169" t="s">
        <v>2</v>
      </c>
      <c r="I6" s="169"/>
      <c r="J6" s="169"/>
      <c r="K6" s="5"/>
      <c r="L6" s="179"/>
    </row>
    <row r="7" spans="1:12" ht="27" thickBot="1" thickTop="1">
      <c r="A7" s="172"/>
      <c r="B7" s="173"/>
      <c r="C7" s="167"/>
      <c r="D7" s="167"/>
      <c r="E7" s="9" t="s">
        <v>11</v>
      </c>
      <c r="F7" s="9" t="s">
        <v>12</v>
      </c>
      <c r="G7" s="9" t="s">
        <v>13</v>
      </c>
      <c r="H7" s="9" t="s">
        <v>11</v>
      </c>
      <c r="I7" s="9" t="s">
        <v>12</v>
      </c>
      <c r="J7" s="9" t="s">
        <v>13</v>
      </c>
      <c r="K7" s="5"/>
      <c r="L7" s="10"/>
    </row>
    <row r="8" spans="1:22" ht="11.25" customHeight="1" thickBot="1" thickTop="1">
      <c r="A8" s="11" t="s">
        <v>3</v>
      </c>
      <c r="B8" s="12"/>
      <c r="C8" s="13"/>
      <c r="D8" s="14"/>
      <c r="E8" s="15"/>
      <c r="F8" s="15"/>
      <c r="G8" s="15"/>
      <c r="H8" s="16" t="str">
        <f>IF(D8&lt;&gt;0,D8*E8," ")</f>
        <v> </v>
      </c>
      <c r="I8" s="17" t="str">
        <f>IF(D8&lt;&gt;0,D8*F8," ")</f>
        <v> </v>
      </c>
      <c r="J8" s="17">
        <f>IF(G8=0,SUM(H8:I8),G8*D8)</f>
        <v>0</v>
      </c>
      <c r="K8" s="18"/>
      <c r="M8" s="19">
        <v>15.6</v>
      </c>
      <c r="N8" s="19">
        <v>23.54</v>
      </c>
      <c r="O8" s="19">
        <v>15.6</v>
      </c>
      <c r="P8" s="19">
        <v>23.54</v>
      </c>
      <c r="Q8" s="19">
        <v>16.52</v>
      </c>
      <c r="R8" s="19">
        <v>24.92</v>
      </c>
      <c r="S8" s="20"/>
      <c r="T8" s="20"/>
      <c r="U8" s="20"/>
      <c r="V8" s="21" t="e">
        <f>ROUND('Tav.6 Tariffe Oneri Prod.'!#REF!,2)</f>
        <v>#REF!</v>
      </c>
    </row>
    <row r="9" spans="1:22" ht="11.25" customHeight="1" thickBot="1" thickTop="1">
      <c r="A9" s="11" t="s">
        <v>6</v>
      </c>
      <c r="B9" s="12"/>
      <c r="C9" s="22"/>
      <c r="D9" s="23"/>
      <c r="E9" s="15"/>
      <c r="F9" s="15"/>
      <c r="G9" s="15"/>
      <c r="H9" s="24" t="str">
        <f>IF(C9&lt;&gt;0,C9*E9," ")</f>
        <v> </v>
      </c>
      <c r="I9" s="17" t="str">
        <f>IF(C9&lt;&gt;0,C9*F9," ")</f>
        <v> </v>
      </c>
      <c r="J9" s="17">
        <f>IF(G9=0,SUM(H9:I9),G9*C9)</f>
        <v>0</v>
      </c>
      <c r="K9" s="25"/>
      <c r="L9" s="26"/>
      <c r="M9" s="27">
        <v>43.02</v>
      </c>
      <c r="N9" s="28">
        <v>36.7</v>
      </c>
      <c r="O9" s="27">
        <v>43.02</v>
      </c>
      <c r="P9" s="28">
        <v>36.7</v>
      </c>
      <c r="Q9" s="29">
        <v>45.56</v>
      </c>
      <c r="R9" s="30">
        <v>38.87</v>
      </c>
      <c r="S9" s="27"/>
      <c r="T9" s="27"/>
      <c r="U9" s="27"/>
      <c r="V9" s="29" t="e">
        <f>ROUND('Tav.6 Tariffe Oneri Prod.'!#REF!,2)</f>
        <v>#REF!</v>
      </c>
    </row>
    <row r="10" spans="1:25" ht="11.25" customHeight="1" thickBot="1" thickTop="1">
      <c r="A10" s="11" t="s">
        <v>4</v>
      </c>
      <c r="B10" s="12"/>
      <c r="C10" s="22"/>
      <c r="D10" s="31"/>
      <c r="E10" s="15"/>
      <c r="F10" s="15"/>
      <c r="G10" s="15"/>
      <c r="H10" s="24" t="str">
        <f>IF(C10&lt;&gt;0,C10*E10," ")</f>
        <v> </v>
      </c>
      <c r="I10" s="17" t="str">
        <f>IF(C10&lt;&gt;0,C10*F10," ")</f>
        <v> </v>
      </c>
      <c r="J10" s="17">
        <f>IF(G10=0,SUM(H10:I10),G10*C10)</f>
        <v>0</v>
      </c>
      <c r="K10" s="25"/>
      <c r="L10" s="26"/>
      <c r="M10" s="27">
        <v>64.54</v>
      </c>
      <c r="N10" s="28">
        <v>36.7</v>
      </c>
      <c r="O10" s="27">
        <v>64.54</v>
      </c>
      <c r="P10" s="28">
        <v>36.7</v>
      </c>
      <c r="Q10" s="29">
        <v>68.35</v>
      </c>
      <c r="R10" s="30">
        <v>38.87</v>
      </c>
      <c r="S10" s="27"/>
      <c r="T10" s="27"/>
      <c r="U10" s="27"/>
      <c r="V10" s="29" t="e">
        <f>ROUND('Tav.6 Tariffe Oneri Prod.'!#REF!,2)</f>
        <v>#REF!</v>
      </c>
      <c r="Y10" s="32"/>
    </row>
    <row r="11" spans="1:22" ht="11.25" customHeight="1" thickBot="1" thickTop="1">
      <c r="A11" s="11" t="s">
        <v>7</v>
      </c>
      <c r="B11" s="12"/>
      <c r="C11" s="22"/>
      <c r="D11" s="31"/>
      <c r="E11" s="15"/>
      <c r="F11" s="15"/>
      <c r="G11" s="15"/>
      <c r="H11" s="24" t="str">
        <f>IF(C11&lt;&gt;0,C11*E11," ")</f>
        <v> </v>
      </c>
      <c r="I11" s="17" t="str">
        <f>IF(C11&lt;&gt;0,C11*F11," ")</f>
        <v> </v>
      </c>
      <c r="J11" s="17">
        <f>IF(G11=0,SUM(H11:I11),G11*C11)</f>
        <v>0</v>
      </c>
      <c r="K11" s="25"/>
      <c r="L11" s="26"/>
      <c r="M11" s="27">
        <v>12.91</v>
      </c>
      <c r="N11" s="28">
        <v>22.02</v>
      </c>
      <c r="O11" s="27">
        <v>12.91</v>
      </c>
      <c r="P11" s="28">
        <v>22.02</v>
      </c>
      <c r="Q11" s="29">
        <v>13.67</v>
      </c>
      <c r="R11" s="30">
        <v>23.32</v>
      </c>
      <c r="S11" s="27"/>
      <c r="T11" s="27"/>
      <c r="U11" s="27"/>
      <c r="V11" s="29" t="e">
        <f>ROUND('Tav.6 Tariffe Oneri Prod.'!#REF!,2)</f>
        <v>#REF!</v>
      </c>
    </row>
    <row r="12" spans="1:22" ht="11.25" customHeight="1" thickBot="1" thickTop="1">
      <c r="A12" s="11" t="s">
        <v>17</v>
      </c>
      <c r="B12" s="12"/>
      <c r="C12" s="22"/>
      <c r="D12" s="31"/>
      <c r="E12" s="15"/>
      <c r="F12" s="15"/>
      <c r="G12" s="15"/>
      <c r="H12" s="24" t="str">
        <f>IF(C12&lt;&gt;0,C12*E12," ")</f>
        <v> </v>
      </c>
      <c r="I12" s="17" t="str">
        <f>IF(C12&lt;&gt;0,C12*F12," ")</f>
        <v> </v>
      </c>
      <c r="J12" s="17">
        <f>IF(G12=0,SUM(H12:I12),G12*C12)</f>
        <v>0</v>
      </c>
      <c r="K12" s="25"/>
      <c r="L12" s="26"/>
      <c r="M12" s="27">
        <v>12.91</v>
      </c>
      <c r="N12" s="28">
        <v>22.02</v>
      </c>
      <c r="O12" s="27">
        <v>12.91</v>
      </c>
      <c r="P12" s="28">
        <v>22.02</v>
      </c>
      <c r="Q12" s="29">
        <v>13.67</v>
      </c>
      <c r="R12" s="30">
        <v>23.32</v>
      </c>
      <c r="S12" s="27"/>
      <c r="T12" s="27"/>
      <c r="U12" s="27"/>
      <c r="V12" s="29" t="e">
        <f>ROUND('Tav.6 Tariffe Oneri Prod.'!#REF!,2)</f>
        <v>#REF!</v>
      </c>
    </row>
    <row r="13" spans="1:12" ht="21" customHeight="1" thickBot="1" thickTop="1">
      <c r="A13" s="33"/>
      <c r="B13" s="12"/>
      <c r="C13" s="168" t="s">
        <v>15</v>
      </c>
      <c r="D13" s="168"/>
      <c r="E13" s="168"/>
      <c r="F13" s="168"/>
      <c r="G13" s="168"/>
      <c r="H13" s="34">
        <f>SUM(H8:H12)</f>
        <v>0</v>
      </c>
      <c r="I13" s="35">
        <f>SUM(I8:I12)</f>
        <v>0</v>
      </c>
      <c r="J13" s="36">
        <f>SUM(J8:J12)</f>
        <v>0</v>
      </c>
      <c r="K13" s="180"/>
      <c r="L13" s="180"/>
    </row>
    <row r="14" spans="1:12" ht="6.7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8"/>
    </row>
    <row r="15" spans="1:12" ht="15" customHeight="1" thickBot="1" thickTop="1">
      <c r="A15" s="37"/>
      <c r="B15" s="39" t="s">
        <v>14</v>
      </c>
      <c r="C15" s="154"/>
      <c r="D15" s="154"/>
      <c r="E15" s="154"/>
      <c r="F15" s="40"/>
      <c r="G15" s="40"/>
      <c r="H15" s="41"/>
      <c r="I15" s="41"/>
      <c r="J15" s="42">
        <f>SUM(H15:I15)</f>
        <v>0</v>
      </c>
      <c r="K15" s="182"/>
      <c r="L15" s="182"/>
    </row>
    <row r="16" spans="1:22" ht="11.25" customHeight="1" thickBot="1" thickTop="1">
      <c r="A16" s="37"/>
      <c r="B16" s="43"/>
      <c r="C16" s="44"/>
      <c r="D16" s="44"/>
      <c r="E16" s="45"/>
      <c r="F16" s="45"/>
      <c r="G16" s="45"/>
      <c r="H16" s="46"/>
      <c r="I16" s="47"/>
      <c r="J16" s="47"/>
      <c r="K16" s="48"/>
      <c r="L16" s="49"/>
      <c r="M16" s="19">
        <v>23.54</v>
      </c>
      <c r="N16" s="19"/>
      <c r="O16" s="19">
        <v>23.54</v>
      </c>
      <c r="P16" s="19"/>
      <c r="Q16" s="19">
        <v>24.92</v>
      </c>
      <c r="R16" s="20"/>
      <c r="S16" s="20"/>
      <c r="T16" s="20"/>
      <c r="U16" s="20"/>
      <c r="V16" s="21" t="e">
        <f>ROUND('Tav.6 Tariffe Oneri Prod.'!#REF!,2)</f>
        <v>#REF!</v>
      </c>
    </row>
    <row r="17" spans="1:22" ht="22.5" customHeight="1" thickBot="1">
      <c r="A17" s="37"/>
      <c r="B17" s="155" t="s">
        <v>5</v>
      </c>
      <c r="C17" s="156"/>
      <c r="D17" s="156"/>
      <c r="E17" s="156"/>
      <c r="F17" s="156"/>
      <c r="G17" s="156"/>
      <c r="H17" s="76">
        <f>H13-H15</f>
        <v>0</v>
      </c>
      <c r="I17" s="76">
        <f>I13-I15</f>
        <v>0</v>
      </c>
      <c r="J17" s="75">
        <f>J13-J15</f>
        <v>0</v>
      </c>
      <c r="K17" s="181"/>
      <c r="L17" s="181"/>
      <c r="M17" s="50">
        <v>37.63</v>
      </c>
      <c r="N17" s="50"/>
      <c r="O17" s="50">
        <v>37.63</v>
      </c>
      <c r="P17" s="50"/>
      <c r="Q17" s="50">
        <v>39.85</v>
      </c>
      <c r="R17" s="51"/>
      <c r="S17" s="51"/>
      <c r="T17" s="51"/>
      <c r="U17" s="51"/>
      <c r="V17" s="21" t="e">
        <f>ROUND('Tav.6 Tariffe Oneri Prod.'!#REF!,2)</f>
        <v>#REF!</v>
      </c>
    </row>
    <row r="18" spans="1:22" ht="11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52">
        <v>37.63</v>
      </c>
      <c r="N18" s="52"/>
      <c r="O18" s="52">
        <v>37.63</v>
      </c>
      <c r="P18" s="52"/>
      <c r="Q18" s="52">
        <v>39.85</v>
      </c>
      <c r="R18" s="20"/>
      <c r="S18" s="20"/>
      <c r="T18" s="20"/>
      <c r="U18" s="20"/>
      <c r="V18" s="21" t="e">
        <f>ROUND('Tav.6 Tariffe Oneri Prod.'!#REF!,2)</f>
        <v>#REF!</v>
      </c>
    </row>
    <row r="19" spans="1:22" ht="11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28">
        <v>47.02</v>
      </c>
      <c r="N19" s="28"/>
      <c r="O19" s="28">
        <v>47.02</v>
      </c>
      <c r="P19" s="28"/>
      <c r="Q19" s="28">
        <v>49.79</v>
      </c>
      <c r="R19" s="20"/>
      <c r="S19" s="20"/>
      <c r="T19" s="20"/>
      <c r="U19" s="20"/>
      <c r="V19" s="21" t="e">
        <f>ROUND('Tav.6 Tariffe Oneri Prod.'!#REF!,2)</f>
        <v>#REF!</v>
      </c>
    </row>
    <row r="20" spans="1:22" ht="11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9">
        <v>47.02</v>
      </c>
      <c r="N20" s="19"/>
      <c r="O20" s="19">
        <v>47.02</v>
      </c>
      <c r="P20" s="19"/>
      <c r="Q20" s="19">
        <v>49.79</v>
      </c>
      <c r="R20" s="20"/>
      <c r="S20" s="20"/>
      <c r="T20" s="20"/>
      <c r="U20" s="20"/>
      <c r="V20" s="21" t="e">
        <f>ROUND('Tav.6 Tariffe Oneri Prod.'!#REF!,2)</f>
        <v>#REF!</v>
      </c>
    </row>
    <row r="21" spans="1:22" ht="11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52">
        <v>47.02</v>
      </c>
      <c r="N21" s="52"/>
      <c r="O21" s="52">
        <v>47.02</v>
      </c>
      <c r="P21" s="52"/>
      <c r="Q21" s="52">
        <v>49.79</v>
      </c>
      <c r="R21" s="20"/>
      <c r="S21" s="20"/>
      <c r="T21" s="20"/>
      <c r="U21" s="20"/>
      <c r="V21" s="21" t="e">
        <f>ROUND('Tav.6 Tariffe Oneri Prod.'!#REF!,2)</f>
        <v>#REF!</v>
      </c>
    </row>
    <row r="22" spans="1:22" ht="11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53">
        <v>47.02</v>
      </c>
      <c r="N22" s="53"/>
      <c r="O22" s="53">
        <v>47.02</v>
      </c>
      <c r="P22" s="53"/>
      <c r="Q22" s="53">
        <v>49.79</v>
      </c>
      <c r="R22" s="20"/>
      <c r="S22" s="20"/>
      <c r="T22" s="20"/>
      <c r="U22" s="20"/>
      <c r="V22" s="21" t="e">
        <f>ROUND('Tav.6 Tariffe Oneri Prod.'!#REF!,2)</f>
        <v>#REF!</v>
      </c>
    </row>
    <row r="23" spans="1:22" ht="11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54">
        <v>47.02</v>
      </c>
      <c r="N23" s="54"/>
      <c r="O23" s="54">
        <v>47.02</v>
      </c>
      <c r="P23" s="54"/>
      <c r="Q23" s="54">
        <v>49.79</v>
      </c>
      <c r="R23" s="20"/>
      <c r="S23" s="20"/>
      <c r="T23" s="20"/>
      <c r="U23" s="20"/>
      <c r="V23" s="21" t="e">
        <f>ROUND('Tav.6 Tariffe Oneri Prod.'!#REF!,2)</f>
        <v>#REF!</v>
      </c>
    </row>
    <row r="24" spans="1:22" ht="11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55">
        <v>47.01</v>
      </c>
      <c r="N24" s="55"/>
      <c r="O24" s="55">
        <v>47.01</v>
      </c>
      <c r="P24" s="55"/>
      <c r="Q24" s="55">
        <v>49.79</v>
      </c>
      <c r="R24" s="20"/>
      <c r="S24" s="20"/>
      <c r="T24" s="20"/>
      <c r="U24" s="20"/>
      <c r="V24" s="21" t="e">
        <f>ROUND('Tav.6 Tariffe Oneri Prod.'!#REF!,2)</f>
        <v>#REF!</v>
      </c>
    </row>
    <row r="25" spans="1:22" ht="11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56">
        <v>47.01</v>
      </c>
      <c r="N25" s="56"/>
      <c r="O25" s="56">
        <v>47.01</v>
      </c>
      <c r="P25" s="56"/>
      <c r="Q25" s="56">
        <v>49.79</v>
      </c>
      <c r="R25" s="20"/>
      <c r="S25" s="20"/>
      <c r="T25" s="20"/>
      <c r="U25" s="20"/>
      <c r="V25" s="21" t="e">
        <f>ROUND('Tav.6 Tariffe Oneri Prod.'!#REF!,2)</f>
        <v>#REF!</v>
      </c>
    </row>
    <row r="26" spans="1:22" ht="11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57">
        <v>47.01</v>
      </c>
      <c r="N26" s="57"/>
      <c r="O26" s="57">
        <v>47.01</v>
      </c>
      <c r="P26" s="57"/>
      <c r="Q26" s="57">
        <v>49.79</v>
      </c>
      <c r="R26" s="20"/>
      <c r="S26" s="20"/>
      <c r="T26" s="20"/>
      <c r="U26" s="20"/>
      <c r="V26" s="21" t="e">
        <f>ROUND('Tav.6 Tariffe Oneri Prod.'!#REF!,2)</f>
        <v>#REF!</v>
      </c>
    </row>
    <row r="27" spans="1:22" ht="11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57">
        <v>36.7</v>
      </c>
      <c r="N27" s="28"/>
      <c r="O27" s="157">
        <v>36.7</v>
      </c>
      <c r="P27" s="28"/>
      <c r="Q27" s="30">
        <v>38.87</v>
      </c>
      <c r="R27" s="58"/>
      <c r="S27" s="20"/>
      <c r="T27" s="20"/>
      <c r="U27" s="20"/>
      <c r="V27" s="29" t="e">
        <f>ROUND('Tav.6 Tariffe Oneri Prod.'!#REF!,2)</f>
        <v>#REF!</v>
      </c>
    </row>
    <row r="28" spans="1:22" ht="11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58"/>
      <c r="N28" s="55"/>
      <c r="O28" s="158"/>
      <c r="P28" s="55"/>
      <c r="Q28" s="59"/>
      <c r="R28" s="58"/>
      <c r="S28" s="20"/>
      <c r="T28" s="20"/>
      <c r="U28" s="20"/>
      <c r="V28" s="60"/>
    </row>
    <row r="29" spans="1:22" ht="11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76">
        <v>18.34</v>
      </c>
      <c r="N29" s="61"/>
      <c r="O29" s="176">
        <v>18.34</v>
      </c>
      <c r="P29" s="61"/>
      <c r="Q29" s="62">
        <v>19.42</v>
      </c>
      <c r="R29" s="58"/>
      <c r="S29" s="20"/>
      <c r="T29" s="20"/>
      <c r="U29" s="20"/>
      <c r="V29" s="29" t="e">
        <f>ROUND('Tav.6 Tariffe Oneri Prod.'!#REF!,2)</f>
        <v>#REF!</v>
      </c>
    </row>
    <row r="30" spans="1:22" ht="11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175"/>
      <c r="N30" s="54"/>
      <c r="O30" s="175"/>
      <c r="P30" s="54"/>
      <c r="Q30" s="63"/>
      <c r="R30" s="58"/>
      <c r="S30" s="20"/>
      <c r="T30" s="20"/>
      <c r="U30" s="20"/>
      <c r="V30" s="60"/>
    </row>
    <row r="31" spans="1:22" ht="11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157">
        <v>36.7</v>
      </c>
      <c r="N31" s="28"/>
      <c r="O31" s="157">
        <v>36.7</v>
      </c>
      <c r="P31" s="28"/>
      <c r="Q31" s="30">
        <v>38.87</v>
      </c>
      <c r="R31" s="58"/>
      <c r="S31" s="20"/>
      <c r="T31" s="20"/>
      <c r="U31" s="20"/>
      <c r="V31" s="29" t="e">
        <f>ROUND('Tav.6 Tariffe Oneri Prod.'!#REF!,2)</f>
        <v>#REF!</v>
      </c>
    </row>
    <row r="32" spans="1:22" ht="11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158"/>
      <c r="N32" s="55"/>
      <c r="O32" s="158"/>
      <c r="P32" s="55"/>
      <c r="Q32" s="59"/>
      <c r="R32" s="58"/>
      <c r="S32" s="20"/>
      <c r="T32" s="20"/>
      <c r="U32" s="20"/>
      <c r="V32" s="60"/>
    </row>
    <row r="33" spans="1:22" ht="11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176">
        <v>18.34</v>
      </c>
      <c r="N33" s="61"/>
      <c r="O33" s="176">
        <v>18.34</v>
      </c>
      <c r="P33" s="61"/>
      <c r="Q33" s="62">
        <v>19.42</v>
      </c>
      <c r="R33" s="58"/>
      <c r="S33" s="20"/>
      <c r="T33" s="20"/>
      <c r="U33" s="20"/>
      <c r="V33" s="29" t="e">
        <f>ROUND('Tav.6 Tariffe Oneri Prod.'!#REF!,2)</f>
        <v>#REF!</v>
      </c>
    </row>
    <row r="34" spans="1:22" ht="11.2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75"/>
      <c r="N34" s="54"/>
      <c r="O34" s="175"/>
      <c r="P34" s="54"/>
      <c r="Q34" s="63"/>
      <c r="R34" s="58"/>
      <c r="S34" s="20"/>
      <c r="T34" s="20"/>
      <c r="U34" s="20"/>
      <c r="V34" s="60"/>
    </row>
    <row r="35" spans="1:22" ht="11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157">
        <v>36.7</v>
      </c>
      <c r="N35" s="28"/>
      <c r="O35" s="157">
        <v>36.7</v>
      </c>
      <c r="P35" s="28"/>
      <c r="Q35" s="30">
        <v>38.87</v>
      </c>
      <c r="R35" s="58"/>
      <c r="S35" s="20"/>
      <c r="T35" s="20"/>
      <c r="U35" s="20"/>
      <c r="V35" s="29" t="e">
        <f>ROUND('Tav.6 Tariffe Oneri Prod.'!#REF!,2)</f>
        <v>#REF!</v>
      </c>
    </row>
    <row r="36" spans="1:22" ht="11.2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158"/>
      <c r="N36" s="55"/>
      <c r="O36" s="158"/>
      <c r="P36" s="55"/>
      <c r="Q36" s="59"/>
      <c r="R36" s="58"/>
      <c r="S36" s="20"/>
      <c r="T36" s="20"/>
      <c r="U36" s="20"/>
      <c r="V36" s="60"/>
    </row>
    <row r="37" spans="1:22" ht="11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76">
        <v>18.34</v>
      </c>
      <c r="N37" s="61"/>
      <c r="O37" s="176">
        <v>18.34</v>
      </c>
      <c r="P37" s="61"/>
      <c r="Q37" s="62">
        <v>19.42</v>
      </c>
      <c r="R37" s="58"/>
      <c r="S37" s="20"/>
      <c r="T37" s="20"/>
      <c r="U37" s="20"/>
      <c r="V37" s="29" t="e">
        <f>ROUND('Tav.6 Tariffe Oneri Prod.'!#REF!,2)</f>
        <v>#REF!</v>
      </c>
    </row>
    <row r="38" spans="1:22" ht="11.2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75"/>
      <c r="N38" s="54"/>
      <c r="O38" s="175"/>
      <c r="P38" s="54"/>
      <c r="Q38" s="63"/>
      <c r="R38" s="58"/>
      <c r="S38" s="20"/>
      <c r="T38" s="20"/>
      <c r="U38" s="20"/>
      <c r="V38" s="60"/>
    </row>
    <row r="39" spans="1:22" ht="11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157">
        <v>36.7</v>
      </c>
      <c r="N39" s="28"/>
      <c r="O39" s="157">
        <v>36.7</v>
      </c>
      <c r="P39" s="28"/>
      <c r="Q39" s="30">
        <v>38.87</v>
      </c>
      <c r="R39" s="58"/>
      <c r="S39" s="20"/>
      <c r="T39" s="20"/>
      <c r="U39" s="20"/>
      <c r="V39" s="29" t="e">
        <f>ROUND('Tav.6 Tariffe Oneri Prod.'!#REF!,2)</f>
        <v>#REF!</v>
      </c>
    </row>
    <row r="40" spans="1:22" ht="11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58"/>
      <c r="N40" s="55"/>
      <c r="O40" s="158"/>
      <c r="P40" s="55"/>
      <c r="Q40" s="59"/>
      <c r="R40" s="58"/>
      <c r="S40" s="20"/>
      <c r="T40" s="20"/>
      <c r="U40" s="20"/>
      <c r="V40" s="60"/>
    </row>
    <row r="41" spans="1:22" ht="11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76">
        <v>18.34</v>
      </c>
      <c r="N41" s="61"/>
      <c r="O41" s="176">
        <v>18.34</v>
      </c>
      <c r="P41" s="61"/>
      <c r="Q41" s="62">
        <v>19.42</v>
      </c>
      <c r="R41" s="58"/>
      <c r="S41" s="20"/>
      <c r="T41" s="20"/>
      <c r="U41" s="20"/>
      <c r="V41" s="29" t="e">
        <f>ROUND('Tav.6 Tariffe Oneri Prod.'!#REF!,2)</f>
        <v>#REF!</v>
      </c>
    </row>
    <row r="42" spans="1:22" ht="11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175"/>
      <c r="N42" s="54"/>
      <c r="O42" s="175"/>
      <c r="P42" s="54"/>
      <c r="Q42" s="63"/>
      <c r="R42" s="58"/>
      <c r="S42" s="20"/>
      <c r="T42" s="20"/>
      <c r="U42" s="20"/>
      <c r="V42" s="60"/>
    </row>
    <row r="43" spans="1:22" ht="11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57">
        <v>22.02</v>
      </c>
      <c r="N43" s="28"/>
      <c r="O43" s="157">
        <v>22.02</v>
      </c>
      <c r="P43" s="28"/>
      <c r="Q43" s="30">
        <v>23.32</v>
      </c>
      <c r="R43" s="58"/>
      <c r="S43" s="20"/>
      <c r="T43" s="20"/>
      <c r="U43" s="20"/>
      <c r="V43" s="29" t="e">
        <f>ROUND('Tav.6 Tariffe Oneri Prod.'!#REF!,2)</f>
        <v>#REF!</v>
      </c>
    </row>
    <row r="44" spans="1:22" ht="11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159"/>
      <c r="N44" s="52"/>
      <c r="O44" s="159"/>
      <c r="P44" s="52"/>
      <c r="Q44" s="64"/>
      <c r="R44" s="58"/>
      <c r="S44" s="20"/>
      <c r="T44" s="20"/>
      <c r="U44" s="20"/>
      <c r="V44" s="60"/>
    </row>
    <row r="45" spans="1:22" ht="11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159">
        <v>18.34</v>
      </c>
      <c r="N45" s="52"/>
      <c r="O45" s="159">
        <v>18.34</v>
      </c>
      <c r="P45" s="52"/>
      <c r="Q45" s="64">
        <v>19.42</v>
      </c>
      <c r="R45" s="58"/>
      <c r="S45" s="20"/>
      <c r="T45" s="20"/>
      <c r="U45" s="20"/>
      <c r="V45" s="29" t="e">
        <f>ROUND('Tav.6 Tariffe Oneri Prod.'!#REF!,2)</f>
        <v>#REF!</v>
      </c>
    </row>
    <row r="46" spans="1:22" ht="11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175"/>
      <c r="N46" s="54"/>
      <c r="O46" s="175"/>
      <c r="P46" s="54"/>
      <c r="Q46" s="63"/>
      <c r="R46" s="58"/>
      <c r="S46" s="20"/>
      <c r="T46" s="20"/>
      <c r="U46" s="20"/>
      <c r="V46" s="60"/>
    </row>
    <row r="47" spans="1:12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ht="6.75" customHeight="1">
      <c r="A48" s="65"/>
      <c r="B48" s="66"/>
      <c r="C48" s="5"/>
      <c r="D48" s="5"/>
      <c r="E48" s="5"/>
      <c r="F48" s="5"/>
      <c r="G48" s="5"/>
      <c r="H48" s="5"/>
      <c r="I48" s="5"/>
      <c r="J48" s="5"/>
      <c r="K48" s="5"/>
      <c r="L48" s="67"/>
    </row>
    <row r="50" ht="7.5" customHeight="1">
      <c r="A50" s="68"/>
    </row>
    <row r="51" ht="12.75">
      <c r="A51" s="68"/>
    </row>
    <row r="52" spans="1:12" ht="14.25">
      <c r="A52" s="68"/>
      <c r="B52" s="69"/>
      <c r="C52" s="70"/>
      <c r="D52" s="70"/>
      <c r="E52" s="71"/>
      <c r="F52" s="71"/>
      <c r="G52" s="71"/>
      <c r="H52" s="71"/>
      <c r="I52" s="71"/>
      <c r="J52" s="71"/>
      <c r="K52" s="71"/>
      <c r="L52" s="68"/>
    </row>
    <row r="53" spans="1:12" ht="14.25">
      <c r="A53" s="68"/>
      <c r="B53" s="69"/>
      <c r="C53" s="70"/>
      <c r="D53" s="70"/>
      <c r="E53" s="71"/>
      <c r="F53" s="71"/>
      <c r="G53" s="71"/>
      <c r="H53" s="71"/>
      <c r="I53" s="71"/>
      <c r="J53" s="71"/>
      <c r="K53" s="71"/>
      <c r="L53" s="68"/>
    </row>
    <row r="54" spans="1:12" ht="15.75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</row>
    <row r="55" spans="1:12" ht="15.7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</row>
    <row r="56" spans="1:12" ht="15.75" customHeight="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</row>
    <row r="57" spans="1:12" ht="15">
      <c r="A57" s="72"/>
      <c r="B57" s="73"/>
      <c r="C57" s="70"/>
      <c r="D57" s="70"/>
      <c r="E57" s="71"/>
      <c r="F57" s="71"/>
      <c r="G57" s="71"/>
      <c r="H57" s="71"/>
      <c r="I57" s="71"/>
      <c r="J57" s="71"/>
      <c r="K57" s="71"/>
      <c r="L57" s="68"/>
    </row>
    <row r="58" spans="1:12" ht="15">
      <c r="A58" s="72"/>
      <c r="B58" s="69"/>
      <c r="C58" s="70"/>
      <c r="D58" s="70"/>
      <c r="E58" s="71"/>
      <c r="F58" s="71"/>
      <c r="G58" s="71"/>
      <c r="H58" s="71"/>
      <c r="I58" s="71"/>
      <c r="J58" s="71"/>
      <c r="K58" s="71"/>
      <c r="L58" s="68"/>
    </row>
    <row r="59" spans="1:12" ht="15.75">
      <c r="A59" s="74"/>
      <c r="B59" s="69"/>
      <c r="C59" s="70"/>
      <c r="D59" s="70"/>
      <c r="E59" s="71"/>
      <c r="F59" s="71"/>
      <c r="G59" s="71"/>
      <c r="H59" s="71"/>
      <c r="I59" s="71"/>
      <c r="J59" s="71"/>
      <c r="K59" s="71"/>
      <c r="L59" s="68"/>
    </row>
    <row r="60" spans="1:12" ht="14.25">
      <c r="A60" s="68"/>
      <c r="B60" s="69"/>
      <c r="C60" s="70"/>
      <c r="D60" s="70"/>
      <c r="E60" s="71"/>
      <c r="F60" s="71"/>
      <c r="G60" s="71"/>
      <c r="H60" s="71"/>
      <c r="I60" s="71"/>
      <c r="J60" s="71"/>
      <c r="K60" s="71"/>
      <c r="L60" s="68"/>
    </row>
  </sheetData>
  <sheetProtection password="E41F" sheet="1" objects="1" scenarios="1"/>
  <protectedRanges>
    <protectedRange sqref="C9:C12 D8:G8 E9:G12 H15:I15 J4" name="Intervallo1"/>
  </protectedRanges>
  <mergeCells count="36">
    <mergeCell ref="A1:B4"/>
    <mergeCell ref="O45:O46"/>
    <mergeCell ref="O37:O38"/>
    <mergeCell ref="O39:O40"/>
    <mergeCell ref="O41:O42"/>
    <mergeCell ref="O43:O44"/>
    <mergeCell ref="O29:O30"/>
    <mergeCell ref="O31:O32"/>
    <mergeCell ref="O33:O34"/>
    <mergeCell ref="O35:O36"/>
    <mergeCell ref="L4:L6"/>
    <mergeCell ref="M39:M40"/>
    <mergeCell ref="M41:M42"/>
    <mergeCell ref="M43:M44"/>
    <mergeCell ref="M27:M28"/>
    <mergeCell ref="M29:M30"/>
    <mergeCell ref="K13:L13"/>
    <mergeCell ref="K17:L17"/>
    <mergeCell ref="K15:L15"/>
    <mergeCell ref="O27:O28"/>
    <mergeCell ref="M45:M46"/>
    <mergeCell ref="M31:M32"/>
    <mergeCell ref="M33:M34"/>
    <mergeCell ref="M35:M36"/>
    <mergeCell ref="M37:M38"/>
    <mergeCell ref="A56:L56"/>
    <mergeCell ref="C15:E15"/>
    <mergeCell ref="A55:L55"/>
    <mergeCell ref="A54:L54"/>
    <mergeCell ref="B17:G17"/>
    <mergeCell ref="D6:D7"/>
    <mergeCell ref="C13:G13"/>
    <mergeCell ref="H6:J6"/>
    <mergeCell ref="A6:B7"/>
    <mergeCell ref="C6:C7"/>
    <mergeCell ref="E6:G6"/>
  </mergeCells>
  <dataValidations count="2">
    <dataValidation type="decimal" operator="greaterThanOrEqual" allowBlank="1" showInputMessage="1" showErrorMessage="1" errorTitle="Attenzione!" error="Ammessi solo numeri" sqref="C9:C12 D8 E8:G12 H15:I15">
      <formula1>0</formula1>
    </dataValidation>
    <dataValidation type="whole" operator="greaterThanOrEqual" allowBlank="1" showInputMessage="1" showErrorMessage="1" errorTitle="Attenzione" error="Specificare l'anno con 4 cifre" sqref="J4">
      <formula1>2013</formula1>
    </dataValidation>
  </dataValidations>
  <printOptions horizontalCentered="1" verticalCentered="1"/>
  <pageMargins left="0.35433070866141736" right="0.2755905511811024" top="0.35433070866141736" bottom="0.4724409448818898" header="0.1968503937007874" footer="0.2362204724409449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R33"/>
  <sheetViews>
    <sheetView workbookViewId="0" topLeftCell="A1">
      <selection activeCell="H11" sqref="H11:H15"/>
    </sheetView>
  </sheetViews>
  <sheetFormatPr defaultColWidth="9.140625" defaultRowHeight="12.75"/>
  <cols>
    <col min="1" max="16384" width="9.140625" style="77" customWidth="1"/>
  </cols>
  <sheetData>
    <row r="1" spans="1:18" ht="21" thickBot="1">
      <c r="A1" s="184" t="s">
        <v>18</v>
      </c>
      <c r="B1" s="184"/>
      <c r="C1" s="184"/>
      <c r="D1" s="185" t="s">
        <v>19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20.25">
      <c r="A2" s="79"/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</row>
    <row r="3" spans="1:18" ht="12.75">
      <c r="A3" s="186" t="s">
        <v>20</v>
      </c>
      <c r="B3" s="186"/>
      <c r="C3" s="187" t="s">
        <v>21</v>
      </c>
      <c r="D3" s="187"/>
      <c r="E3" s="187"/>
      <c r="F3" s="187"/>
      <c r="G3" s="187" t="s">
        <v>22</v>
      </c>
      <c r="H3" s="187"/>
      <c r="I3" s="187" t="s">
        <v>23</v>
      </c>
      <c r="J3" s="187"/>
      <c r="K3" s="187" t="s">
        <v>24</v>
      </c>
      <c r="L3" s="187"/>
      <c r="M3" s="187" t="s">
        <v>25</v>
      </c>
      <c r="N3" s="187"/>
      <c r="O3" s="187" t="s">
        <v>25</v>
      </c>
      <c r="P3" s="187"/>
      <c r="Q3" s="187" t="s">
        <v>26</v>
      </c>
      <c r="R3" s="187"/>
    </row>
    <row r="4" spans="1:18" ht="12.75">
      <c r="A4" s="186" t="s">
        <v>27</v>
      </c>
      <c r="B4" s="186"/>
      <c r="C4" s="187" t="s">
        <v>28</v>
      </c>
      <c r="D4" s="187"/>
      <c r="E4" s="187"/>
      <c r="F4" s="187"/>
      <c r="G4" s="187"/>
      <c r="H4" s="187"/>
      <c r="I4" s="187" t="s">
        <v>29</v>
      </c>
      <c r="J4" s="187"/>
      <c r="K4" s="187" t="s">
        <v>30</v>
      </c>
      <c r="L4" s="187"/>
      <c r="M4" s="187" t="s">
        <v>31</v>
      </c>
      <c r="N4" s="187"/>
      <c r="O4" s="187" t="s">
        <v>32</v>
      </c>
      <c r="P4" s="187"/>
      <c r="Q4" s="187" t="s">
        <v>33</v>
      </c>
      <c r="R4" s="187"/>
    </row>
    <row r="5" spans="1:18" ht="12.75">
      <c r="A5" s="186" t="s">
        <v>34</v>
      </c>
      <c r="B5" s="186"/>
      <c r="C5" s="187" t="s">
        <v>35</v>
      </c>
      <c r="D5" s="187"/>
      <c r="E5" s="187"/>
      <c r="F5" s="187"/>
      <c r="G5" s="188"/>
      <c r="H5" s="188"/>
      <c r="I5" s="188"/>
      <c r="J5" s="188"/>
      <c r="K5" s="188" t="s">
        <v>36</v>
      </c>
      <c r="L5" s="188"/>
      <c r="M5" s="188" t="s">
        <v>37</v>
      </c>
      <c r="N5" s="188"/>
      <c r="O5" s="188" t="s">
        <v>38</v>
      </c>
      <c r="P5" s="188"/>
      <c r="Q5" s="188" t="s">
        <v>39</v>
      </c>
      <c r="R5" s="188"/>
    </row>
    <row r="6" spans="1:18" ht="12.75">
      <c r="A6" s="189"/>
      <c r="B6" s="189"/>
      <c r="C6" s="188"/>
      <c r="D6" s="188"/>
      <c r="E6" s="188"/>
      <c r="F6" s="188"/>
      <c r="G6" s="83" t="s">
        <v>40</v>
      </c>
      <c r="H6" s="83" t="s">
        <v>41</v>
      </c>
      <c r="I6" s="83" t="s">
        <v>42</v>
      </c>
      <c r="J6" s="83" t="s">
        <v>43</v>
      </c>
      <c r="K6" s="83" t="s">
        <v>40</v>
      </c>
      <c r="L6" s="83" t="s">
        <v>44</v>
      </c>
      <c r="M6" s="83" t="s">
        <v>45</v>
      </c>
      <c r="N6" s="83" t="s">
        <v>46</v>
      </c>
      <c r="O6" s="83" t="s">
        <v>45</v>
      </c>
      <c r="P6" s="83" t="s">
        <v>46</v>
      </c>
      <c r="Q6" s="83" t="s">
        <v>45</v>
      </c>
      <c r="R6" s="83" t="s">
        <v>46</v>
      </c>
    </row>
    <row r="7" spans="1:18" ht="12.75">
      <c r="A7" s="189"/>
      <c r="B7" s="189"/>
      <c r="C7" s="188"/>
      <c r="D7" s="188"/>
      <c r="E7" s="188"/>
      <c r="F7" s="188"/>
      <c r="G7" s="84">
        <v>1</v>
      </c>
      <c r="H7" s="85">
        <v>2</v>
      </c>
      <c r="I7" s="84">
        <v>3</v>
      </c>
      <c r="J7" s="84">
        <v>4</v>
      </c>
      <c r="K7" s="85">
        <v>5</v>
      </c>
      <c r="L7" s="85">
        <v>6</v>
      </c>
      <c r="M7" s="85">
        <v>7</v>
      </c>
      <c r="N7" s="85">
        <v>8</v>
      </c>
      <c r="O7" s="85">
        <v>9</v>
      </c>
      <c r="P7" s="85">
        <v>10</v>
      </c>
      <c r="Q7" s="85">
        <v>11</v>
      </c>
      <c r="R7" s="84">
        <v>12</v>
      </c>
    </row>
    <row r="8" spans="1:18" ht="13.5" customHeight="1">
      <c r="A8" s="204" t="s">
        <v>47</v>
      </c>
      <c r="B8" s="204"/>
      <c r="C8" s="201" t="s">
        <v>48</v>
      </c>
      <c r="D8" s="201"/>
      <c r="E8" s="201"/>
      <c r="F8" s="201"/>
      <c r="G8" s="190"/>
      <c r="H8" s="190"/>
      <c r="I8" s="190"/>
      <c r="J8" s="190"/>
      <c r="K8" s="190"/>
      <c r="L8" s="190"/>
      <c r="M8" s="192">
        <v>0.7</v>
      </c>
      <c r="N8" s="190"/>
      <c r="O8" s="192">
        <v>0.8</v>
      </c>
      <c r="P8" s="190"/>
      <c r="Q8" s="192">
        <v>0.8</v>
      </c>
      <c r="R8" s="190"/>
    </row>
    <row r="9" spans="1:18" ht="13.5">
      <c r="A9" s="204"/>
      <c r="B9" s="204"/>
      <c r="C9" s="201" t="s">
        <v>49</v>
      </c>
      <c r="D9" s="201"/>
      <c r="E9" s="201"/>
      <c r="F9" s="201"/>
      <c r="G9" s="190"/>
      <c r="H9" s="190"/>
      <c r="I9" s="190"/>
      <c r="J9" s="190"/>
      <c r="K9" s="190"/>
      <c r="L9" s="190"/>
      <c r="M9" s="192"/>
      <c r="N9" s="190"/>
      <c r="O9" s="192"/>
      <c r="P9" s="190"/>
      <c r="Q9" s="192"/>
      <c r="R9" s="190"/>
    </row>
    <row r="10" spans="1:18" ht="13.5">
      <c r="A10" s="204"/>
      <c r="B10" s="204"/>
      <c r="C10" s="205" t="s">
        <v>50</v>
      </c>
      <c r="D10" s="205"/>
      <c r="E10" s="205"/>
      <c r="F10" s="205"/>
      <c r="G10" s="190"/>
      <c r="H10" s="190"/>
      <c r="I10" s="190"/>
      <c r="J10" s="190"/>
      <c r="K10" s="190"/>
      <c r="L10" s="190"/>
      <c r="M10" s="192"/>
      <c r="N10" s="190"/>
      <c r="O10" s="192"/>
      <c r="P10" s="190"/>
      <c r="Q10" s="192"/>
      <c r="R10" s="190"/>
    </row>
    <row r="11" spans="1:18" ht="12.75">
      <c r="A11" s="204"/>
      <c r="B11" s="204"/>
      <c r="C11" s="197" t="s">
        <v>51</v>
      </c>
      <c r="D11" s="197"/>
      <c r="E11" s="197"/>
      <c r="F11" s="197"/>
      <c r="G11" s="192">
        <v>0.8</v>
      </c>
      <c r="H11" s="193">
        <v>0.8</v>
      </c>
      <c r="I11" s="191">
        <f>6.22*1.0607</f>
        <v>6.597554</v>
      </c>
      <c r="J11" s="191">
        <f>9.67*1.0607</f>
        <v>10.256969</v>
      </c>
      <c r="K11" s="191">
        <f>G11*I11</f>
        <v>5.2780432</v>
      </c>
      <c r="L11" s="191">
        <f>H11*J11</f>
        <v>8.2055752</v>
      </c>
      <c r="M11" s="192"/>
      <c r="N11" s="191">
        <f>(K11+L11)*M8</f>
        <v>9.43853288</v>
      </c>
      <c r="O11" s="192"/>
      <c r="P11" s="191">
        <f>(K11+L11)*O8</f>
        <v>10.786894720000001</v>
      </c>
      <c r="Q11" s="192"/>
      <c r="R11" s="191">
        <f>(K11+L11)*Q8</f>
        <v>10.786894720000001</v>
      </c>
    </row>
    <row r="12" spans="1:18" ht="12.75">
      <c r="A12" s="204"/>
      <c r="B12" s="204"/>
      <c r="C12" s="194" t="s">
        <v>52</v>
      </c>
      <c r="D12" s="194"/>
      <c r="E12" s="194"/>
      <c r="F12" s="194"/>
      <c r="G12" s="192"/>
      <c r="H12" s="193"/>
      <c r="I12" s="191"/>
      <c r="J12" s="191"/>
      <c r="K12" s="191"/>
      <c r="L12" s="191"/>
      <c r="M12" s="191"/>
      <c r="N12" s="191"/>
      <c r="O12" s="192"/>
      <c r="P12" s="191"/>
      <c r="Q12" s="192"/>
      <c r="R12" s="191"/>
    </row>
    <row r="13" spans="1:18" ht="12.75">
      <c r="A13" s="204"/>
      <c r="B13" s="204"/>
      <c r="C13" s="195" t="s">
        <v>53</v>
      </c>
      <c r="D13" s="195"/>
      <c r="E13" s="195"/>
      <c r="F13" s="195"/>
      <c r="G13" s="192"/>
      <c r="H13" s="193"/>
      <c r="I13" s="191"/>
      <c r="J13" s="191"/>
      <c r="K13" s="191"/>
      <c r="L13" s="191"/>
      <c r="M13" s="191"/>
      <c r="N13" s="191"/>
      <c r="O13" s="192"/>
      <c r="P13" s="191"/>
      <c r="Q13" s="192"/>
      <c r="R13" s="191"/>
    </row>
    <row r="14" spans="1:18" ht="12.75">
      <c r="A14" s="204"/>
      <c r="B14" s="204"/>
      <c r="C14" s="195" t="s">
        <v>54</v>
      </c>
      <c r="D14" s="195"/>
      <c r="E14" s="195"/>
      <c r="F14" s="195"/>
      <c r="G14" s="192"/>
      <c r="H14" s="193"/>
      <c r="I14" s="191"/>
      <c r="J14" s="191"/>
      <c r="K14" s="191"/>
      <c r="L14" s="191"/>
      <c r="M14" s="191"/>
      <c r="N14" s="191"/>
      <c r="O14" s="192"/>
      <c r="P14" s="191"/>
      <c r="Q14" s="192"/>
      <c r="R14" s="191"/>
    </row>
    <row r="15" spans="1:18" ht="12.75">
      <c r="A15" s="204"/>
      <c r="B15" s="204"/>
      <c r="C15" s="196" t="s">
        <v>55</v>
      </c>
      <c r="D15" s="196"/>
      <c r="E15" s="196"/>
      <c r="F15" s="196"/>
      <c r="G15" s="192"/>
      <c r="H15" s="193"/>
      <c r="I15" s="191"/>
      <c r="J15" s="191"/>
      <c r="K15" s="191"/>
      <c r="L15" s="191"/>
      <c r="M15" s="192"/>
      <c r="N15" s="191"/>
      <c r="O15" s="192"/>
      <c r="P15" s="191"/>
      <c r="Q15" s="192"/>
      <c r="R15" s="191"/>
    </row>
    <row r="16" spans="1:18" ht="12.75">
      <c r="A16" s="204"/>
      <c r="B16" s="204"/>
      <c r="C16" s="197" t="s">
        <v>56</v>
      </c>
      <c r="D16" s="197"/>
      <c r="E16" s="197"/>
      <c r="F16" s="197"/>
      <c r="G16" s="198">
        <v>0.8</v>
      </c>
      <c r="H16" s="192">
        <v>0.8</v>
      </c>
      <c r="I16" s="191">
        <f>9.67*1.0607</f>
        <v>10.256969</v>
      </c>
      <c r="J16" s="191">
        <f>15.2*1.0607</f>
        <v>16.12264</v>
      </c>
      <c r="K16" s="191">
        <f>G16*I16</f>
        <v>8.2055752</v>
      </c>
      <c r="L16" s="191">
        <f>H16*J16</f>
        <v>12.898112000000001</v>
      </c>
      <c r="M16" s="192"/>
      <c r="N16" s="191">
        <f>(K16+L16)*M8</f>
        <v>14.77258104</v>
      </c>
      <c r="O16" s="192"/>
      <c r="P16" s="191">
        <f>(K16+L16)*O8</f>
        <v>16.882949760000002</v>
      </c>
      <c r="Q16" s="192"/>
      <c r="R16" s="191">
        <f>(K16+L16)*Q8</f>
        <v>16.882949760000002</v>
      </c>
    </row>
    <row r="17" spans="1:18" ht="12.75">
      <c r="A17" s="204"/>
      <c r="B17" s="204"/>
      <c r="C17" s="194" t="s">
        <v>52</v>
      </c>
      <c r="D17" s="194"/>
      <c r="E17" s="194"/>
      <c r="F17" s="194"/>
      <c r="G17" s="198"/>
      <c r="H17" s="198"/>
      <c r="I17" s="191"/>
      <c r="J17" s="191"/>
      <c r="K17" s="191"/>
      <c r="L17" s="191"/>
      <c r="M17" s="191"/>
      <c r="N17" s="191"/>
      <c r="O17" s="192"/>
      <c r="P17" s="191"/>
      <c r="Q17" s="192"/>
      <c r="R17" s="191"/>
    </row>
    <row r="18" spans="1:18" ht="12.75">
      <c r="A18" s="204"/>
      <c r="B18" s="204"/>
      <c r="C18" s="195" t="s">
        <v>53</v>
      </c>
      <c r="D18" s="195"/>
      <c r="E18" s="195"/>
      <c r="F18" s="195"/>
      <c r="G18" s="198"/>
      <c r="H18" s="192"/>
      <c r="I18" s="191"/>
      <c r="J18" s="191"/>
      <c r="K18" s="191"/>
      <c r="L18" s="191"/>
      <c r="M18" s="191"/>
      <c r="N18" s="191"/>
      <c r="O18" s="192"/>
      <c r="P18" s="191"/>
      <c r="Q18" s="192"/>
      <c r="R18" s="191"/>
    </row>
    <row r="19" spans="1:18" ht="12.75">
      <c r="A19" s="204"/>
      <c r="B19" s="204"/>
      <c r="C19" s="195" t="s">
        <v>54</v>
      </c>
      <c r="D19" s="195"/>
      <c r="E19" s="195"/>
      <c r="F19" s="195"/>
      <c r="G19" s="198"/>
      <c r="H19" s="192"/>
      <c r="I19" s="191"/>
      <c r="J19" s="191"/>
      <c r="K19" s="191"/>
      <c r="L19" s="191"/>
      <c r="M19" s="191"/>
      <c r="N19" s="191"/>
      <c r="O19" s="192"/>
      <c r="P19" s="191"/>
      <c r="Q19" s="192"/>
      <c r="R19" s="191"/>
    </row>
    <row r="20" spans="1:18" ht="12.75">
      <c r="A20" s="204"/>
      <c r="B20" s="204"/>
      <c r="C20" s="195" t="s">
        <v>55</v>
      </c>
      <c r="D20" s="195"/>
      <c r="E20" s="195"/>
      <c r="F20" s="195"/>
      <c r="G20" s="198"/>
      <c r="H20" s="192"/>
      <c r="I20" s="191"/>
      <c r="J20" s="191"/>
      <c r="K20" s="191"/>
      <c r="L20" s="191"/>
      <c r="M20" s="192"/>
      <c r="N20" s="191"/>
      <c r="O20" s="192"/>
      <c r="P20" s="191"/>
      <c r="Q20" s="192"/>
      <c r="R20" s="191"/>
    </row>
    <row r="21" spans="1:18" ht="13.5">
      <c r="A21" s="204"/>
      <c r="B21" s="204"/>
      <c r="C21" s="199" t="s">
        <v>57</v>
      </c>
      <c r="D21" s="199"/>
      <c r="E21" s="199"/>
      <c r="F21" s="199"/>
      <c r="G21" s="190"/>
      <c r="H21" s="190"/>
      <c r="I21" s="191"/>
      <c r="J21" s="191"/>
      <c r="K21" s="192"/>
      <c r="L21" s="192"/>
      <c r="M21" s="192"/>
      <c r="N21" s="191"/>
      <c r="O21" s="192"/>
      <c r="P21" s="191"/>
      <c r="Q21" s="192"/>
      <c r="R21" s="191"/>
    </row>
    <row r="22" spans="1:18" ht="13.5">
      <c r="A22" s="204"/>
      <c r="B22" s="204"/>
      <c r="C22" s="200" t="s">
        <v>58</v>
      </c>
      <c r="D22" s="200"/>
      <c r="E22" s="200"/>
      <c r="F22" s="200"/>
      <c r="G22" s="190"/>
      <c r="H22" s="190"/>
      <c r="I22" s="191"/>
      <c r="J22" s="191"/>
      <c r="K22" s="192"/>
      <c r="L22" s="192"/>
      <c r="M22" s="192"/>
      <c r="N22" s="191"/>
      <c r="O22" s="192"/>
      <c r="P22" s="191"/>
      <c r="Q22" s="192"/>
      <c r="R22" s="191"/>
    </row>
    <row r="23" spans="1:18" ht="12.75">
      <c r="A23" s="204"/>
      <c r="B23" s="204"/>
      <c r="C23" s="88"/>
      <c r="D23" s="89"/>
      <c r="E23" s="90" t="s">
        <v>59</v>
      </c>
      <c r="F23" s="89"/>
      <c r="G23" s="91">
        <v>1</v>
      </c>
      <c r="H23" s="92">
        <v>1</v>
      </c>
      <c r="I23" s="191"/>
      <c r="J23" s="191"/>
      <c r="K23" s="93">
        <f>G23*I16</f>
        <v>10.256969</v>
      </c>
      <c r="L23" s="93">
        <f>H23*J16</f>
        <v>16.12264</v>
      </c>
      <c r="M23" s="192"/>
      <c r="N23" s="94">
        <f>(K23+L23)*M8</f>
        <v>18.4657263</v>
      </c>
      <c r="O23" s="192"/>
      <c r="P23" s="94">
        <f>(K23+L23)*O8</f>
        <v>21.103687200000003</v>
      </c>
      <c r="Q23" s="192"/>
      <c r="R23" s="87">
        <f>(K23+L23)*Q8</f>
        <v>21.103687200000003</v>
      </c>
    </row>
    <row r="24" spans="1:18" ht="12.75">
      <c r="A24" s="204"/>
      <c r="B24" s="204"/>
      <c r="C24" s="88"/>
      <c r="D24" s="89"/>
      <c r="E24" s="90" t="s">
        <v>60</v>
      </c>
      <c r="F24" s="89"/>
      <c r="G24" s="86">
        <v>0.8</v>
      </c>
      <c r="H24" s="95">
        <v>0.8</v>
      </c>
      <c r="I24" s="191"/>
      <c r="J24" s="191"/>
      <c r="K24" s="87">
        <f>G24*I16</f>
        <v>8.2055752</v>
      </c>
      <c r="L24" s="87">
        <f>H24*J16</f>
        <v>12.898112000000001</v>
      </c>
      <c r="M24" s="192"/>
      <c r="N24" s="87">
        <f>(K24+L24)*M8</f>
        <v>14.77258104</v>
      </c>
      <c r="O24" s="192"/>
      <c r="P24" s="87">
        <f>(K24+L24)*O8</f>
        <v>16.882949760000002</v>
      </c>
      <c r="Q24" s="192"/>
      <c r="R24" s="87">
        <f>(K24+L24)*Q8</f>
        <v>16.882949760000002</v>
      </c>
    </row>
    <row r="25" spans="1:18" ht="12.75">
      <c r="A25" s="204"/>
      <c r="B25" s="204"/>
      <c r="C25" s="96"/>
      <c r="D25" s="97"/>
      <c r="E25" s="98" t="s">
        <v>61</v>
      </c>
      <c r="F25" s="97"/>
      <c r="G25" s="99">
        <v>1</v>
      </c>
      <c r="H25" s="100">
        <v>1</v>
      </c>
      <c r="I25" s="191"/>
      <c r="J25" s="191"/>
      <c r="K25" s="93">
        <f>G25*I16</f>
        <v>10.256969</v>
      </c>
      <c r="L25" s="93">
        <f>H25*J16</f>
        <v>16.12264</v>
      </c>
      <c r="M25" s="192"/>
      <c r="N25" s="94">
        <f>(K25+L25)*M8</f>
        <v>18.4657263</v>
      </c>
      <c r="O25" s="192"/>
      <c r="P25" s="94">
        <f>(K25+L25)*O8</f>
        <v>21.103687200000003</v>
      </c>
      <c r="Q25" s="192"/>
      <c r="R25" s="87">
        <f>(K25+L25)*Q8</f>
        <v>21.103687200000003</v>
      </c>
    </row>
    <row r="26" spans="1:18" ht="13.5">
      <c r="A26" s="204"/>
      <c r="B26" s="204"/>
      <c r="C26" s="203" t="s">
        <v>62</v>
      </c>
      <c r="D26" s="203"/>
      <c r="E26" s="203"/>
      <c r="F26" s="203"/>
      <c r="G26" s="190"/>
      <c r="H26" s="190"/>
      <c r="I26" s="191"/>
      <c r="J26" s="191"/>
      <c r="K26" s="192"/>
      <c r="L26" s="192"/>
      <c r="M26" s="192"/>
      <c r="N26" s="191"/>
      <c r="O26" s="192"/>
      <c r="P26" s="191"/>
      <c r="Q26" s="192"/>
      <c r="R26" s="191"/>
    </row>
    <row r="27" spans="1:18" ht="13.5">
      <c r="A27" s="204"/>
      <c r="B27" s="204"/>
      <c r="C27" s="201" t="s">
        <v>63</v>
      </c>
      <c r="D27" s="201"/>
      <c r="E27" s="201"/>
      <c r="F27" s="201"/>
      <c r="G27" s="190"/>
      <c r="H27" s="190"/>
      <c r="I27" s="191"/>
      <c r="J27" s="191"/>
      <c r="K27" s="192"/>
      <c r="L27" s="192"/>
      <c r="M27" s="192"/>
      <c r="N27" s="191"/>
      <c r="O27" s="192"/>
      <c r="P27" s="191"/>
      <c r="Q27" s="192"/>
      <c r="R27" s="191"/>
    </row>
    <row r="28" spans="1:18" ht="12.75">
      <c r="A28" s="204"/>
      <c r="B28" s="204"/>
      <c r="C28" s="88"/>
      <c r="D28" s="89"/>
      <c r="E28" s="90" t="s">
        <v>64</v>
      </c>
      <c r="F28" s="101"/>
      <c r="G28" s="102">
        <v>1.5</v>
      </c>
      <c r="H28" s="102">
        <v>1</v>
      </c>
      <c r="I28" s="191"/>
      <c r="J28" s="191"/>
      <c r="K28" s="93">
        <f>G28*I16</f>
        <v>15.3854535</v>
      </c>
      <c r="L28" s="93">
        <f>H28*J16</f>
        <v>16.12264</v>
      </c>
      <c r="M28" s="192"/>
      <c r="N28" s="94">
        <f>(K28+L28)*M8</f>
        <v>22.05566545</v>
      </c>
      <c r="O28" s="192"/>
      <c r="P28" s="94">
        <f>(K28+L28)*O8</f>
        <v>25.206474800000002</v>
      </c>
      <c r="Q28" s="192"/>
      <c r="R28" s="87">
        <f>(K28+L28)*Q8</f>
        <v>25.206474800000002</v>
      </c>
    </row>
    <row r="29" spans="1:18" ht="12.75">
      <c r="A29" s="204"/>
      <c r="B29" s="204"/>
      <c r="C29" s="88"/>
      <c r="D29" s="89"/>
      <c r="E29" s="90" t="s">
        <v>65</v>
      </c>
      <c r="F29" s="101"/>
      <c r="G29" s="86">
        <v>1</v>
      </c>
      <c r="H29" s="86">
        <v>1</v>
      </c>
      <c r="I29" s="191"/>
      <c r="J29" s="191"/>
      <c r="K29" s="87">
        <f>G29*I16</f>
        <v>10.256969</v>
      </c>
      <c r="L29" s="87">
        <f>H29*J16</f>
        <v>16.12264</v>
      </c>
      <c r="M29" s="192"/>
      <c r="N29" s="87">
        <f>(K29+L29)*M8</f>
        <v>18.4657263</v>
      </c>
      <c r="O29" s="192"/>
      <c r="P29" s="87">
        <f>(K29+L29)*O8</f>
        <v>21.103687200000003</v>
      </c>
      <c r="Q29" s="192"/>
      <c r="R29" s="87">
        <f>(K29+L29)*Q8</f>
        <v>21.103687200000003</v>
      </c>
    </row>
    <row r="30" spans="1:18" ht="12.75">
      <c r="A30" s="204"/>
      <c r="B30" s="204"/>
      <c r="C30" s="96"/>
      <c r="D30" s="97"/>
      <c r="E30" s="98" t="s">
        <v>66</v>
      </c>
      <c r="F30" s="103"/>
      <c r="G30" s="99">
        <v>1.5</v>
      </c>
      <c r="H30" s="99">
        <v>1</v>
      </c>
      <c r="I30" s="191"/>
      <c r="J30" s="191"/>
      <c r="K30" s="87">
        <f>G30*I16</f>
        <v>15.3854535</v>
      </c>
      <c r="L30" s="87">
        <f>H30*J16</f>
        <v>16.12264</v>
      </c>
      <c r="M30" s="192"/>
      <c r="N30" s="94">
        <f>(K30+L30)*M8</f>
        <v>22.05566545</v>
      </c>
      <c r="O30" s="192"/>
      <c r="P30" s="94">
        <f>(K30+L30)*0.8</f>
        <v>25.206474800000002</v>
      </c>
      <c r="Q30" s="192"/>
      <c r="R30" s="87">
        <f>(K30+L30)*Q8</f>
        <v>25.206474800000002</v>
      </c>
    </row>
    <row r="31" spans="1:18" ht="13.5">
      <c r="A31" s="202" t="s">
        <v>67</v>
      </c>
      <c r="B31" s="202"/>
      <c r="C31" s="203" t="s">
        <v>68</v>
      </c>
      <c r="D31" s="203"/>
      <c r="E31" s="203"/>
      <c r="F31" s="203"/>
      <c r="G31" s="192">
        <v>1</v>
      </c>
      <c r="H31" s="192">
        <v>1</v>
      </c>
      <c r="I31" s="191"/>
      <c r="J31" s="191"/>
      <c r="K31" s="191">
        <f>G31*I16</f>
        <v>10.256969</v>
      </c>
      <c r="L31" s="191">
        <f>H31*J16</f>
        <v>16.12264</v>
      </c>
      <c r="M31" s="192"/>
      <c r="N31" s="191">
        <f>(K31+L31)*M8</f>
        <v>18.4657263</v>
      </c>
      <c r="O31" s="192"/>
      <c r="P31" s="191">
        <f>(K31+L31)*O8</f>
        <v>21.103687200000003</v>
      </c>
      <c r="Q31" s="192"/>
      <c r="R31" s="191">
        <f>(K31+L31)*Q8</f>
        <v>21.103687200000003</v>
      </c>
    </row>
    <row r="32" spans="1:18" ht="13.5">
      <c r="A32" s="195" t="s">
        <v>69</v>
      </c>
      <c r="B32" s="195"/>
      <c r="C32" s="201" t="s">
        <v>70</v>
      </c>
      <c r="D32" s="201"/>
      <c r="E32" s="201"/>
      <c r="F32" s="201"/>
      <c r="G32" s="192"/>
      <c r="H32" s="192"/>
      <c r="I32" s="191"/>
      <c r="J32" s="191"/>
      <c r="K32" s="191"/>
      <c r="L32" s="191"/>
      <c r="M32" s="191"/>
      <c r="N32" s="191"/>
      <c r="O32" s="192"/>
      <c r="P32" s="191"/>
      <c r="Q32" s="192"/>
      <c r="R32" s="191"/>
    </row>
    <row r="33" spans="1:18" ht="13.5">
      <c r="A33" s="196" t="s">
        <v>71</v>
      </c>
      <c r="B33" s="196"/>
      <c r="C33" s="205" t="s">
        <v>72</v>
      </c>
      <c r="D33" s="205"/>
      <c r="E33" s="205"/>
      <c r="F33" s="205"/>
      <c r="G33" s="192"/>
      <c r="H33" s="192"/>
      <c r="I33" s="191"/>
      <c r="J33" s="191"/>
      <c r="K33" s="191"/>
      <c r="L33" s="191"/>
      <c r="M33" s="191"/>
      <c r="N33" s="191"/>
      <c r="O33" s="192"/>
      <c r="P33" s="191"/>
      <c r="Q33" s="192"/>
      <c r="R33" s="191"/>
    </row>
  </sheetData>
  <sheetProtection password="E41F" sheet="1" objects="1" scenarios="1"/>
  <mergeCells count="103">
    <mergeCell ref="R31:R33"/>
    <mergeCell ref="A32:B32"/>
    <mergeCell ref="C32:F32"/>
    <mergeCell ref="A33:B33"/>
    <mergeCell ref="C33:F33"/>
    <mergeCell ref="O8:O33"/>
    <mergeCell ref="P8:P10"/>
    <mergeCell ref="Q8:Q33"/>
    <mergeCell ref="R8:R10"/>
    <mergeCell ref="R26:R27"/>
    <mergeCell ref="C27:F27"/>
    <mergeCell ref="A31:B31"/>
    <mergeCell ref="C31:F31"/>
    <mergeCell ref="G31:G33"/>
    <mergeCell ref="A8:B30"/>
    <mergeCell ref="C8:F8"/>
    <mergeCell ref="C9:F9"/>
    <mergeCell ref="C10:F10"/>
    <mergeCell ref="C16:F16"/>
    <mergeCell ref="C26:F26"/>
    <mergeCell ref="H31:H33"/>
    <mergeCell ref="K31:K33"/>
    <mergeCell ref="L31:L33"/>
    <mergeCell ref="N31:N33"/>
    <mergeCell ref="P31:P33"/>
    <mergeCell ref="G26:G27"/>
    <mergeCell ref="H26:H27"/>
    <mergeCell ref="H21:H22"/>
    <mergeCell ref="P26:P27"/>
    <mergeCell ref="K21:K22"/>
    <mergeCell ref="L21:L22"/>
    <mergeCell ref="N21:N22"/>
    <mergeCell ref="J16:J33"/>
    <mergeCell ref="K16:K20"/>
    <mergeCell ref="L16:L20"/>
    <mergeCell ref="N16:N20"/>
    <mergeCell ref="K26:K27"/>
    <mergeCell ref="L26:L27"/>
    <mergeCell ref="N26:N27"/>
    <mergeCell ref="G16:G20"/>
    <mergeCell ref="H16:H20"/>
    <mergeCell ref="I16:I33"/>
    <mergeCell ref="C17:F17"/>
    <mergeCell ref="C18:F18"/>
    <mergeCell ref="C19:F19"/>
    <mergeCell ref="C20:F20"/>
    <mergeCell ref="C21:F21"/>
    <mergeCell ref="G21:G22"/>
    <mergeCell ref="C22:F22"/>
    <mergeCell ref="J11:J15"/>
    <mergeCell ref="K11:K15"/>
    <mergeCell ref="L11:L15"/>
    <mergeCell ref="N11:N15"/>
    <mergeCell ref="G11:G15"/>
    <mergeCell ref="H11:H15"/>
    <mergeCell ref="I11:I15"/>
    <mergeCell ref="C12:F12"/>
    <mergeCell ref="C13:F13"/>
    <mergeCell ref="C14:F14"/>
    <mergeCell ref="C15:F15"/>
    <mergeCell ref="C11:F11"/>
    <mergeCell ref="P21:P22"/>
    <mergeCell ref="R21:R22"/>
    <mergeCell ref="K8:K10"/>
    <mergeCell ref="L8:L10"/>
    <mergeCell ref="M8:M33"/>
    <mergeCell ref="N8:N10"/>
    <mergeCell ref="P11:P15"/>
    <mergeCell ref="R11:R15"/>
    <mergeCell ref="P16:P20"/>
    <mergeCell ref="R16:R20"/>
    <mergeCell ref="G8:G10"/>
    <mergeCell ref="H8:H10"/>
    <mergeCell ref="I8:I10"/>
    <mergeCell ref="J8:J10"/>
    <mergeCell ref="O5:P5"/>
    <mergeCell ref="Q5:R5"/>
    <mergeCell ref="A6:B7"/>
    <mergeCell ref="C6:F7"/>
    <mergeCell ref="G5:H5"/>
    <mergeCell ref="I5:J5"/>
    <mergeCell ref="K5:L5"/>
    <mergeCell ref="M5:N5"/>
    <mergeCell ref="O3:P3"/>
    <mergeCell ref="Q3:R3"/>
    <mergeCell ref="A4:B4"/>
    <mergeCell ref="C4:F4"/>
    <mergeCell ref="G4:H4"/>
    <mergeCell ref="I4:J4"/>
    <mergeCell ref="K4:L4"/>
    <mergeCell ref="M4:N4"/>
    <mergeCell ref="O4:P4"/>
    <mergeCell ref="Q4:R4"/>
    <mergeCell ref="A1:C1"/>
    <mergeCell ref="D1:R1"/>
    <mergeCell ref="A3:B3"/>
    <mergeCell ref="A5:B5"/>
    <mergeCell ref="C5:F5"/>
    <mergeCell ref="C3:F3"/>
    <mergeCell ref="G3:H3"/>
    <mergeCell ref="I3:J3"/>
    <mergeCell ref="K3:L3"/>
    <mergeCell ref="M3:N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N34"/>
  <sheetViews>
    <sheetView workbookViewId="0" topLeftCell="A1">
      <selection activeCell="G25" sqref="G25"/>
    </sheetView>
  </sheetViews>
  <sheetFormatPr defaultColWidth="9.140625" defaultRowHeight="12.75"/>
  <cols>
    <col min="1" max="6" width="9.140625" style="78" customWidth="1"/>
    <col min="7" max="7" width="13.8515625" style="78" customWidth="1"/>
    <col min="8" max="8" width="11.28125" style="78" bestFit="1" customWidth="1"/>
    <col min="9" max="9" width="11.57421875" style="78" bestFit="1" customWidth="1"/>
    <col min="10" max="10" width="10.8515625" style="78" bestFit="1" customWidth="1"/>
    <col min="11" max="11" width="14.7109375" style="78" customWidth="1"/>
    <col min="12" max="12" width="11.28125" style="78" bestFit="1" customWidth="1"/>
    <col min="13" max="13" width="11.57421875" style="78" bestFit="1" customWidth="1"/>
    <col min="14" max="14" width="10.8515625" style="78" bestFit="1" customWidth="1"/>
    <col min="15" max="16384" width="9.140625" style="78" customWidth="1"/>
  </cols>
  <sheetData>
    <row r="1" spans="1:14" ht="13.5" customHeight="1" thickBot="1">
      <c r="A1" s="213" t="s">
        <v>73</v>
      </c>
      <c r="B1" s="213"/>
      <c r="C1" s="213"/>
      <c r="D1" s="214" t="s">
        <v>74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2.75" customHeight="1" thickBot="1">
      <c r="A2" s="213"/>
      <c r="B2" s="213"/>
      <c r="C2" s="213"/>
      <c r="D2" s="215" t="s">
        <v>75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2.75" customHeight="1" thickBot="1">
      <c r="A3" s="213"/>
      <c r="B3" s="213"/>
      <c r="C3" s="213"/>
      <c r="D3" s="104" t="s">
        <v>76</v>
      </c>
      <c r="E3" s="216" t="s">
        <v>77</v>
      </c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3.5" customHeight="1" thickBot="1">
      <c r="A4" s="213"/>
      <c r="B4" s="213"/>
      <c r="C4" s="213"/>
      <c r="D4" s="105"/>
      <c r="E4" s="217" t="s">
        <v>78</v>
      </c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2.75">
      <c r="A5" s="211"/>
      <c r="B5" s="211"/>
      <c r="C5" s="211"/>
      <c r="D5" s="212" t="s">
        <v>79</v>
      </c>
      <c r="E5" s="212"/>
      <c r="F5" s="212"/>
      <c r="G5" s="88" t="s">
        <v>80</v>
      </c>
      <c r="H5" s="89"/>
      <c r="I5" s="89"/>
      <c r="J5" s="101"/>
      <c r="K5" s="89" t="s">
        <v>81</v>
      </c>
      <c r="L5" s="89"/>
      <c r="M5" s="89"/>
      <c r="N5" s="101"/>
    </row>
    <row r="6" spans="1:14" ht="12.75">
      <c r="A6" s="211"/>
      <c r="B6" s="211"/>
      <c r="C6" s="211"/>
      <c r="D6" s="212" t="s">
        <v>82</v>
      </c>
      <c r="E6" s="212"/>
      <c r="F6" s="212"/>
      <c r="G6" s="106" t="s">
        <v>83</v>
      </c>
      <c r="H6" s="89"/>
      <c r="I6" s="89"/>
      <c r="J6" s="101"/>
      <c r="K6" s="107" t="s">
        <v>84</v>
      </c>
      <c r="L6" s="89"/>
      <c r="M6" s="89"/>
      <c r="N6" s="101"/>
    </row>
    <row r="7" spans="1:14" ht="12.75">
      <c r="A7" s="208" t="s">
        <v>85</v>
      </c>
      <c r="B7" s="208"/>
      <c r="C7" s="208"/>
      <c r="D7" s="212" t="s">
        <v>86</v>
      </c>
      <c r="E7" s="212"/>
      <c r="F7" s="212"/>
      <c r="G7" s="106" t="s">
        <v>142</v>
      </c>
      <c r="H7" s="89"/>
      <c r="I7" s="89"/>
      <c r="J7" s="101"/>
      <c r="K7" s="107" t="s">
        <v>143</v>
      </c>
      <c r="L7" s="89"/>
      <c r="M7" s="89"/>
      <c r="N7" s="101"/>
    </row>
    <row r="8" spans="1:14" ht="12.75">
      <c r="A8" s="208" t="s">
        <v>34</v>
      </c>
      <c r="B8" s="208"/>
      <c r="C8" s="208"/>
      <c r="D8" s="209"/>
      <c r="E8" s="209"/>
      <c r="F8" s="209"/>
      <c r="G8" s="88" t="s">
        <v>87</v>
      </c>
      <c r="H8" s="89"/>
      <c r="I8" s="89"/>
      <c r="J8" s="101"/>
      <c r="K8" s="89" t="s">
        <v>88</v>
      </c>
      <c r="L8" s="89"/>
      <c r="M8" s="89"/>
      <c r="N8" s="101"/>
    </row>
    <row r="9" spans="1:14" ht="12.75">
      <c r="A9" s="209"/>
      <c r="B9" s="209"/>
      <c r="C9" s="209"/>
      <c r="D9" s="209"/>
      <c r="E9" s="209"/>
      <c r="F9" s="209"/>
      <c r="G9" s="88" t="s">
        <v>89</v>
      </c>
      <c r="H9" s="89"/>
      <c r="I9" s="89"/>
      <c r="J9" s="101"/>
      <c r="K9" s="89" t="s">
        <v>144</v>
      </c>
      <c r="L9" s="89"/>
      <c r="M9" s="89"/>
      <c r="N9" s="101"/>
    </row>
    <row r="10" spans="1:14" ht="12.75">
      <c r="A10" s="209"/>
      <c r="B10" s="209"/>
      <c r="C10" s="209"/>
      <c r="D10" s="209"/>
      <c r="E10" s="209"/>
      <c r="F10" s="209"/>
      <c r="G10" s="108" t="s">
        <v>90</v>
      </c>
      <c r="H10" s="109"/>
      <c r="I10" s="109"/>
      <c r="J10" s="110"/>
      <c r="K10" s="97" t="s">
        <v>91</v>
      </c>
      <c r="L10" s="97"/>
      <c r="M10" s="97"/>
      <c r="N10" s="103"/>
    </row>
    <row r="11" spans="1:14" ht="12.75">
      <c r="A11" s="209"/>
      <c r="B11" s="209"/>
      <c r="C11" s="209"/>
      <c r="D11" s="209"/>
      <c r="E11" s="209"/>
      <c r="F11" s="209"/>
      <c r="G11" s="111" t="s">
        <v>92</v>
      </c>
      <c r="H11" s="112" t="s">
        <v>93</v>
      </c>
      <c r="I11" s="112" t="s">
        <v>94</v>
      </c>
      <c r="J11" s="113" t="s">
        <v>95</v>
      </c>
      <c r="K11" s="111" t="s">
        <v>92</v>
      </c>
      <c r="L11" s="112" t="s">
        <v>93</v>
      </c>
      <c r="M11" s="111" t="s">
        <v>94</v>
      </c>
      <c r="N11" s="112" t="s">
        <v>95</v>
      </c>
    </row>
    <row r="12" spans="1:14" ht="12.75">
      <c r="A12" s="210">
        <v>1</v>
      </c>
      <c r="B12" s="210"/>
      <c r="C12" s="210"/>
      <c r="D12" s="210">
        <v>2</v>
      </c>
      <c r="E12" s="210"/>
      <c r="F12" s="210"/>
      <c r="G12" s="112">
        <v>3</v>
      </c>
      <c r="H12" s="112">
        <v>4</v>
      </c>
      <c r="I12" s="112">
        <v>5</v>
      </c>
      <c r="J12" s="112">
        <v>6</v>
      </c>
      <c r="K12" s="114">
        <v>7</v>
      </c>
      <c r="L12" s="112">
        <v>8</v>
      </c>
      <c r="M12" s="115">
        <v>9</v>
      </c>
      <c r="N12" s="112">
        <v>10</v>
      </c>
    </row>
    <row r="13" spans="1:14" ht="12.75" customHeight="1">
      <c r="A13" s="206" t="s">
        <v>96</v>
      </c>
      <c r="B13" s="206"/>
      <c r="C13" s="206"/>
      <c r="D13" s="162"/>
      <c r="E13" s="162"/>
      <c r="F13" s="162"/>
      <c r="G13" s="116"/>
      <c r="H13" s="116"/>
      <c r="I13" s="116"/>
      <c r="J13" s="117"/>
      <c r="K13" s="162"/>
      <c r="L13" s="116"/>
      <c r="M13" s="116"/>
      <c r="N13" s="118"/>
    </row>
    <row r="14" spans="1:14" ht="12.75">
      <c r="A14" s="206"/>
      <c r="B14" s="206"/>
      <c r="C14" s="206"/>
      <c r="D14" s="119" t="s">
        <v>97</v>
      </c>
      <c r="E14" s="120"/>
      <c r="F14" s="121"/>
      <c r="G14" s="89"/>
      <c r="H14" s="122"/>
      <c r="I14" s="89"/>
      <c r="J14" s="123"/>
      <c r="K14" s="89"/>
      <c r="L14" s="122"/>
      <c r="M14" s="89"/>
      <c r="N14" s="122"/>
    </row>
    <row r="15" spans="1:14" ht="12.75">
      <c r="A15" s="206"/>
      <c r="B15" s="206"/>
      <c r="C15" s="206"/>
      <c r="D15" s="89"/>
      <c r="E15" s="89"/>
      <c r="F15" s="101"/>
      <c r="G15" s="89"/>
      <c r="H15" s="122"/>
      <c r="I15" s="89"/>
      <c r="J15" s="123"/>
      <c r="K15" s="89"/>
      <c r="L15" s="122"/>
      <c r="M15" s="89"/>
      <c r="N15" s="122"/>
    </row>
    <row r="16" spans="1:14" ht="12.75">
      <c r="A16" s="206"/>
      <c r="B16" s="206"/>
      <c r="C16" s="206"/>
      <c r="D16" s="89" t="s">
        <v>98</v>
      </c>
      <c r="E16" s="89"/>
      <c r="F16" s="101"/>
      <c r="G16" s="89"/>
      <c r="H16" s="122"/>
      <c r="I16" s="89"/>
      <c r="J16" s="123"/>
      <c r="K16" s="89"/>
      <c r="L16" s="122"/>
      <c r="M16" s="89"/>
      <c r="N16" s="122"/>
    </row>
    <row r="17" spans="1:14" ht="12.75">
      <c r="A17" s="206"/>
      <c r="B17" s="206"/>
      <c r="C17" s="206"/>
      <c r="D17" s="89" t="s">
        <v>99</v>
      </c>
      <c r="E17" s="89"/>
      <c r="F17" s="101"/>
      <c r="G17" s="124">
        <f>15.2*1.0607</f>
        <v>16.12264</v>
      </c>
      <c r="H17" s="124">
        <f>15.2*1.0607</f>
        <v>16.12264</v>
      </c>
      <c r="I17" s="125">
        <f>15.88*1.0607</f>
        <v>16.843916</v>
      </c>
      <c r="J17" s="126">
        <f>15.88*1.0607</f>
        <v>16.843916</v>
      </c>
      <c r="K17" s="127">
        <f aca="true" t="shared" si="0" ref="K17:N19">G17*0.8</f>
        <v>12.898112000000001</v>
      </c>
      <c r="L17" s="124">
        <f t="shared" si="0"/>
        <v>12.898112000000001</v>
      </c>
      <c r="M17" s="124">
        <f t="shared" si="0"/>
        <v>13.4751328</v>
      </c>
      <c r="N17" s="124">
        <f t="shared" si="0"/>
        <v>13.4751328</v>
      </c>
    </row>
    <row r="18" spans="1:14" ht="12.75">
      <c r="A18" s="206"/>
      <c r="B18" s="206"/>
      <c r="C18" s="206"/>
      <c r="D18" s="89" t="s">
        <v>100</v>
      </c>
      <c r="E18" s="89"/>
      <c r="F18" s="101"/>
      <c r="G18" s="124">
        <f>11.74*1.0607</f>
        <v>12.452618</v>
      </c>
      <c r="H18" s="124">
        <f>12.43*1.0607</f>
        <v>13.184501</v>
      </c>
      <c r="I18" s="125">
        <f>11.82*1.11*1.0607</f>
        <v>13.916596140000003</v>
      </c>
      <c r="J18" s="126">
        <f>11.82*1.11*1.0607</f>
        <v>13.916596140000003</v>
      </c>
      <c r="K18" s="127">
        <f t="shared" si="0"/>
        <v>9.9620944</v>
      </c>
      <c r="L18" s="124">
        <f t="shared" si="0"/>
        <v>10.5476008</v>
      </c>
      <c r="M18" s="124">
        <f t="shared" si="0"/>
        <v>11.133276912000003</v>
      </c>
      <c r="N18" s="124">
        <f t="shared" si="0"/>
        <v>11.133276912000003</v>
      </c>
    </row>
    <row r="19" spans="1:14" ht="12.75">
      <c r="A19" s="206"/>
      <c r="B19" s="206"/>
      <c r="C19" s="206"/>
      <c r="D19" s="89" t="s">
        <v>101</v>
      </c>
      <c r="E19" s="89"/>
      <c r="F19" s="101"/>
      <c r="G19" s="124">
        <f>11.06*1.0607</f>
        <v>11.731342</v>
      </c>
      <c r="H19" s="124">
        <f>11.06*1.0607</f>
        <v>11.731342</v>
      </c>
      <c r="I19" s="125">
        <f>11.74*1.0607</f>
        <v>12.452618</v>
      </c>
      <c r="J19" s="126">
        <f>11.74*1.0607</f>
        <v>12.452618</v>
      </c>
      <c r="K19" s="127">
        <f t="shared" si="0"/>
        <v>9.3850736</v>
      </c>
      <c r="L19" s="124">
        <f t="shared" si="0"/>
        <v>9.3850736</v>
      </c>
      <c r="M19" s="124">
        <f t="shared" si="0"/>
        <v>9.9620944</v>
      </c>
      <c r="N19" s="124">
        <f t="shared" si="0"/>
        <v>9.9620944</v>
      </c>
    </row>
    <row r="20" spans="1:14" ht="12.75">
      <c r="A20" s="206"/>
      <c r="B20" s="206"/>
      <c r="C20" s="206"/>
      <c r="D20" s="89"/>
      <c r="E20" s="89" t="s">
        <v>102</v>
      </c>
      <c r="F20" s="101"/>
      <c r="G20" s="128"/>
      <c r="H20" s="124"/>
      <c r="I20" s="128"/>
      <c r="J20" s="126"/>
      <c r="K20" s="128"/>
      <c r="L20" s="124"/>
      <c r="M20" s="128"/>
      <c r="N20" s="124"/>
    </row>
    <row r="21" spans="1:14" ht="12.75">
      <c r="A21" s="206"/>
      <c r="B21" s="206"/>
      <c r="C21" s="206"/>
      <c r="D21" s="89"/>
      <c r="E21" s="89"/>
      <c r="F21" s="101"/>
      <c r="G21" s="128"/>
      <c r="H21" s="124"/>
      <c r="I21" s="128"/>
      <c r="J21" s="126"/>
      <c r="K21" s="128"/>
      <c r="L21" s="124"/>
      <c r="M21" s="128"/>
      <c r="N21" s="124"/>
    </row>
    <row r="22" spans="1:14" ht="12.75">
      <c r="A22" s="206"/>
      <c r="B22" s="206"/>
      <c r="C22" s="206"/>
      <c r="D22" s="89" t="s">
        <v>103</v>
      </c>
      <c r="E22" s="89"/>
      <c r="F22" s="101"/>
      <c r="G22" s="124"/>
      <c r="H22" s="124"/>
      <c r="I22" s="125"/>
      <c r="J22" s="124"/>
      <c r="K22" s="127"/>
      <c r="L22" s="124"/>
      <c r="M22" s="124"/>
      <c r="N22" s="124"/>
    </row>
    <row r="23" spans="1:14" ht="12.75">
      <c r="A23" s="206"/>
      <c r="B23" s="206"/>
      <c r="C23" s="206"/>
      <c r="D23" s="89" t="s">
        <v>104</v>
      </c>
      <c r="E23" s="89"/>
      <c r="F23" s="101"/>
      <c r="G23" s="124">
        <f>11.06*1.0607</f>
        <v>11.731342</v>
      </c>
      <c r="H23" s="124">
        <f>11.06*1.0607</f>
        <v>11.731342</v>
      </c>
      <c r="I23" s="124">
        <f>11.06*1.0607</f>
        <v>11.731342</v>
      </c>
      <c r="J23" s="124">
        <f>11.06*1.0607</f>
        <v>11.731342</v>
      </c>
      <c r="K23" s="127">
        <f aca="true" t="shared" si="1" ref="K23:N24">G23*0.8</f>
        <v>9.3850736</v>
      </c>
      <c r="L23" s="124">
        <f t="shared" si="1"/>
        <v>9.3850736</v>
      </c>
      <c r="M23" s="124">
        <f t="shared" si="1"/>
        <v>9.3850736</v>
      </c>
      <c r="N23" s="124">
        <f t="shared" si="1"/>
        <v>9.3850736</v>
      </c>
    </row>
    <row r="24" spans="1:14" ht="12.75">
      <c r="A24" s="206"/>
      <c r="B24" s="206"/>
      <c r="C24" s="206"/>
      <c r="D24" s="89" t="s">
        <v>105</v>
      </c>
      <c r="E24" s="89"/>
      <c r="F24" s="101"/>
      <c r="G24" s="124">
        <f>8.29*1.0607</f>
        <v>8.793202999999998</v>
      </c>
      <c r="H24" s="124">
        <f>8.98*1.0607</f>
        <v>9.525086</v>
      </c>
      <c r="I24" s="125">
        <f>8.98*1.0607</f>
        <v>9.525086</v>
      </c>
      <c r="J24" s="124">
        <f>9.67*1.0607</f>
        <v>10.256969</v>
      </c>
      <c r="K24" s="127">
        <f t="shared" si="1"/>
        <v>7.034562399999999</v>
      </c>
      <c r="L24" s="124">
        <f t="shared" si="1"/>
        <v>7.6200688</v>
      </c>
      <c r="M24" s="124">
        <f t="shared" si="1"/>
        <v>7.6200688</v>
      </c>
      <c r="N24" s="124">
        <f t="shared" si="1"/>
        <v>8.2055752</v>
      </c>
    </row>
    <row r="25" spans="1:14" ht="12.75">
      <c r="A25" s="206"/>
      <c r="B25" s="206"/>
      <c r="C25" s="206"/>
      <c r="D25" s="89"/>
      <c r="E25" s="89"/>
      <c r="F25" s="101"/>
      <c r="G25" s="128"/>
      <c r="H25" s="124"/>
      <c r="I25" s="128"/>
      <c r="J25" s="124"/>
      <c r="K25" s="128"/>
      <c r="L25" s="124"/>
      <c r="M25" s="128"/>
      <c r="N25" s="124"/>
    </row>
    <row r="26" spans="1:14" ht="12.75">
      <c r="A26" s="206"/>
      <c r="B26" s="206"/>
      <c r="C26" s="206"/>
      <c r="D26" s="89" t="s">
        <v>106</v>
      </c>
      <c r="E26" s="89"/>
      <c r="F26" s="101"/>
      <c r="G26" s="128"/>
      <c r="H26" s="124"/>
      <c r="I26" s="128"/>
      <c r="J26" s="124"/>
      <c r="K26" s="128"/>
      <c r="L26" s="124"/>
      <c r="M26" s="128"/>
      <c r="N26" s="124"/>
    </row>
    <row r="27" spans="1:14" ht="12.75">
      <c r="A27" s="206"/>
      <c r="B27" s="206"/>
      <c r="C27" s="206"/>
      <c r="D27" s="89" t="s">
        <v>107</v>
      </c>
      <c r="E27" s="89"/>
      <c r="F27" s="101"/>
      <c r="G27" s="124">
        <f>8.29*1.0607</f>
        <v>8.793202999999998</v>
      </c>
      <c r="H27" s="124">
        <f>8.29*1.0607</f>
        <v>8.793202999999998</v>
      </c>
      <c r="I27" s="124">
        <f>8.29*1.0607</f>
        <v>8.793202999999998</v>
      </c>
      <c r="J27" s="124">
        <f>8.29*1.0607</f>
        <v>8.793202999999998</v>
      </c>
      <c r="K27" s="127">
        <f aca="true" t="shared" si="2" ref="K27:N28">G27*0.8</f>
        <v>7.034562399999999</v>
      </c>
      <c r="L27" s="124">
        <f t="shared" si="2"/>
        <v>7.034562399999999</v>
      </c>
      <c r="M27" s="124">
        <f t="shared" si="2"/>
        <v>7.034562399999999</v>
      </c>
      <c r="N27" s="124">
        <f t="shared" si="2"/>
        <v>7.034562399999999</v>
      </c>
    </row>
    <row r="28" spans="1:14" ht="12.75">
      <c r="A28" s="206"/>
      <c r="B28" s="206"/>
      <c r="C28" s="206"/>
      <c r="D28" s="89" t="s">
        <v>108</v>
      </c>
      <c r="E28" s="89"/>
      <c r="F28" s="101"/>
      <c r="G28" s="124">
        <f>6.22*1.0607</f>
        <v>6.597554</v>
      </c>
      <c r="H28" s="124">
        <f>6.22*1.0607</f>
        <v>6.597554</v>
      </c>
      <c r="I28" s="125">
        <f>6.9*1.0607</f>
        <v>7.31883</v>
      </c>
      <c r="J28" s="124">
        <f>6.9*1.0607</f>
        <v>7.31883</v>
      </c>
      <c r="K28" s="127">
        <f t="shared" si="2"/>
        <v>5.2780432</v>
      </c>
      <c r="L28" s="124">
        <f t="shared" si="2"/>
        <v>5.2780432</v>
      </c>
      <c r="M28" s="124">
        <f t="shared" si="2"/>
        <v>5.8550640000000005</v>
      </c>
      <c r="N28" s="124">
        <f t="shared" si="2"/>
        <v>5.8550640000000005</v>
      </c>
    </row>
    <row r="29" spans="1:14" ht="12.75">
      <c r="A29" s="206"/>
      <c r="B29" s="206"/>
      <c r="C29" s="206"/>
      <c r="D29" s="97"/>
      <c r="E29" s="97"/>
      <c r="F29" s="103"/>
      <c r="G29" s="129"/>
      <c r="H29" s="130"/>
      <c r="I29" s="129"/>
      <c r="J29" s="130"/>
      <c r="K29" s="129"/>
      <c r="L29" s="130"/>
      <c r="M29" s="129"/>
      <c r="N29" s="130"/>
    </row>
    <row r="30" spans="1:14" ht="12.75">
      <c r="A30" s="206"/>
      <c r="B30" s="206"/>
      <c r="C30" s="206"/>
      <c r="D30" s="89"/>
      <c r="E30" s="89"/>
      <c r="F30" s="101"/>
      <c r="G30" s="128"/>
      <c r="H30" s="124"/>
      <c r="I30" s="128"/>
      <c r="J30" s="124"/>
      <c r="K30" s="125"/>
      <c r="L30" s="124"/>
      <c r="M30" s="128"/>
      <c r="N30" s="124"/>
    </row>
    <row r="31" spans="1:14" ht="12.75">
      <c r="A31" s="206"/>
      <c r="B31" s="206"/>
      <c r="C31" s="206"/>
      <c r="D31" s="119" t="s">
        <v>109</v>
      </c>
      <c r="E31" s="89"/>
      <c r="F31" s="101"/>
      <c r="G31" s="128"/>
      <c r="H31" s="124"/>
      <c r="I31" s="128"/>
      <c r="J31" s="124"/>
      <c r="K31" s="125"/>
      <c r="L31" s="124"/>
      <c r="M31" s="128"/>
      <c r="N31" s="124"/>
    </row>
    <row r="32" spans="1:14" ht="12.75">
      <c r="A32" s="206"/>
      <c r="B32" s="206"/>
      <c r="C32" s="206"/>
      <c r="D32" s="89"/>
      <c r="E32" s="89"/>
      <c r="F32" s="101"/>
      <c r="G32" s="128"/>
      <c r="H32" s="124"/>
      <c r="I32" s="128"/>
      <c r="J32" s="124"/>
      <c r="K32" s="125"/>
      <c r="L32" s="124"/>
      <c r="M32" s="128"/>
      <c r="N32" s="124"/>
    </row>
    <row r="33" spans="1:14" ht="12.75">
      <c r="A33" s="206"/>
      <c r="B33" s="206"/>
      <c r="C33" s="206"/>
      <c r="D33" s="89" t="s">
        <v>110</v>
      </c>
      <c r="E33" s="89"/>
      <c r="F33" s="101"/>
      <c r="G33" s="124">
        <f aca="true" t="shared" si="3" ref="G33:J34">3.45*1.0607</f>
        <v>3.659415</v>
      </c>
      <c r="H33" s="124">
        <f t="shared" si="3"/>
        <v>3.659415</v>
      </c>
      <c r="I33" s="124">
        <f t="shared" si="3"/>
        <v>3.659415</v>
      </c>
      <c r="J33" s="124">
        <f t="shared" si="3"/>
        <v>3.659415</v>
      </c>
      <c r="K33" s="124">
        <f aca="true" t="shared" si="4" ref="K33:N34">G33*0.8</f>
        <v>2.9275320000000002</v>
      </c>
      <c r="L33" s="124">
        <f t="shared" si="4"/>
        <v>2.9275320000000002</v>
      </c>
      <c r="M33" s="124">
        <f t="shared" si="4"/>
        <v>2.9275320000000002</v>
      </c>
      <c r="N33" s="124">
        <f t="shared" si="4"/>
        <v>2.9275320000000002</v>
      </c>
    </row>
    <row r="34" spans="1:14" ht="12.75">
      <c r="A34" s="207"/>
      <c r="B34" s="207"/>
      <c r="C34" s="207"/>
      <c r="D34" s="163" t="s">
        <v>111</v>
      </c>
      <c r="E34" s="163"/>
      <c r="F34" s="164"/>
      <c r="G34" s="165">
        <f t="shared" si="3"/>
        <v>3.659415</v>
      </c>
      <c r="H34" s="165">
        <f t="shared" si="3"/>
        <v>3.659415</v>
      </c>
      <c r="I34" s="165">
        <f t="shared" si="3"/>
        <v>3.659415</v>
      </c>
      <c r="J34" s="165">
        <f t="shared" si="3"/>
        <v>3.659415</v>
      </c>
      <c r="K34" s="165">
        <f t="shared" si="4"/>
        <v>2.9275320000000002</v>
      </c>
      <c r="L34" s="165">
        <f t="shared" si="4"/>
        <v>2.9275320000000002</v>
      </c>
      <c r="M34" s="165">
        <f t="shared" si="4"/>
        <v>2.9275320000000002</v>
      </c>
      <c r="N34" s="165">
        <f t="shared" si="4"/>
        <v>2.9275320000000002</v>
      </c>
    </row>
  </sheetData>
  <sheetProtection password="E41F" sheet="1" objects="1" scenarios="1"/>
  <mergeCells count="16">
    <mergeCell ref="A1:C4"/>
    <mergeCell ref="D1:N1"/>
    <mergeCell ref="D2:N2"/>
    <mergeCell ref="E3:N3"/>
    <mergeCell ref="E4:N4"/>
    <mergeCell ref="A5:C6"/>
    <mergeCell ref="D5:F5"/>
    <mergeCell ref="D6:F6"/>
    <mergeCell ref="A7:C7"/>
    <mergeCell ref="D7:F7"/>
    <mergeCell ref="A13:C34"/>
    <mergeCell ref="A8:C8"/>
    <mergeCell ref="D8:F11"/>
    <mergeCell ref="A9:C11"/>
    <mergeCell ref="A12:C12"/>
    <mergeCell ref="D12:F1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Q37"/>
  <sheetViews>
    <sheetView workbookViewId="0" topLeftCell="A1">
      <selection activeCell="I16" sqref="I16:K17"/>
    </sheetView>
  </sheetViews>
  <sheetFormatPr defaultColWidth="9.140625" defaultRowHeight="12.75"/>
  <cols>
    <col min="1" max="16384" width="9.140625" style="77" customWidth="1"/>
  </cols>
  <sheetData>
    <row r="1" spans="1:17" ht="12.75" customHeight="1" thickBot="1">
      <c r="A1" s="213" t="s">
        <v>112</v>
      </c>
      <c r="B1" s="213"/>
      <c r="C1" s="213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</row>
    <row r="2" spans="1:17" ht="12.75" customHeight="1" thickBot="1">
      <c r="A2" s="213"/>
      <c r="B2" s="213"/>
      <c r="C2" s="213"/>
      <c r="D2" s="134" t="s">
        <v>113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5"/>
    </row>
    <row r="3" spans="1:17" ht="12.75" customHeight="1" thickBot="1">
      <c r="A3" s="213"/>
      <c r="B3" s="213"/>
      <c r="C3" s="213"/>
      <c r="D3" s="134" t="s">
        <v>114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35"/>
    </row>
    <row r="4" spans="1:17" ht="13.5" customHeight="1" thickBot="1">
      <c r="A4" s="213"/>
      <c r="B4" s="213"/>
      <c r="C4" s="213"/>
      <c r="D4" s="136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37"/>
    </row>
    <row r="5" spans="1:17" ht="12.75">
      <c r="A5" s="13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139"/>
      <c r="O5" s="140"/>
      <c r="P5" s="140"/>
      <c r="Q5" s="140"/>
    </row>
    <row r="6" spans="1:17" ht="12.75" customHeight="1">
      <c r="A6" s="218" t="s">
        <v>145</v>
      </c>
      <c r="B6" s="218"/>
      <c r="C6" s="218"/>
      <c r="D6" s="219" t="s">
        <v>115</v>
      </c>
      <c r="E6" s="219"/>
      <c r="F6" s="219"/>
      <c r="G6" s="219" t="s">
        <v>116</v>
      </c>
      <c r="H6" s="219"/>
      <c r="I6" s="141" t="s">
        <v>146</v>
      </c>
      <c r="J6" s="142"/>
      <c r="K6" s="143"/>
      <c r="L6" s="141" t="s">
        <v>147</v>
      </c>
      <c r="M6" s="144"/>
      <c r="N6" s="121"/>
      <c r="O6" s="220" t="s">
        <v>117</v>
      </c>
      <c r="P6" s="221" t="s">
        <v>148</v>
      </c>
      <c r="Q6" s="222" t="s">
        <v>118</v>
      </c>
    </row>
    <row r="7" spans="1:17" ht="12.75">
      <c r="A7" s="218"/>
      <c r="B7" s="218"/>
      <c r="C7" s="218"/>
      <c r="D7" s="219"/>
      <c r="E7" s="219"/>
      <c r="F7" s="219"/>
      <c r="G7" s="219"/>
      <c r="H7" s="219"/>
      <c r="I7" s="88" t="s">
        <v>119</v>
      </c>
      <c r="J7" s="107"/>
      <c r="K7" s="145"/>
      <c r="L7" s="88" t="s">
        <v>119</v>
      </c>
      <c r="M7" s="120"/>
      <c r="N7" s="121"/>
      <c r="O7" s="220"/>
      <c r="P7" s="221"/>
      <c r="Q7" s="222"/>
    </row>
    <row r="8" spans="1:17" ht="12.75">
      <c r="A8" s="218"/>
      <c r="B8" s="218"/>
      <c r="C8" s="218"/>
      <c r="D8" s="219"/>
      <c r="E8" s="219"/>
      <c r="F8" s="219"/>
      <c r="G8" s="219"/>
      <c r="H8" s="219"/>
      <c r="I8" s="88" t="s">
        <v>120</v>
      </c>
      <c r="J8" s="107"/>
      <c r="K8" s="145"/>
      <c r="L8" s="88" t="s">
        <v>120</v>
      </c>
      <c r="M8" s="120"/>
      <c r="N8" s="121"/>
      <c r="O8" s="220"/>
      <c r="P8" s="221"/>
      <c r="Q8" s="222"/>
    </row>
    <row r="9" spans="1:17" ht="12.75">
      <c r="A9" s="218"/>
      <c r="B9" s="218"/>
      <c r="C9" s="218"/>
      <c r="D9" s="219"/>
      <c r="E9" s="219"/>
      <c r="F9" s="219"/>
      <c r="G9" s="219"/>
      <c r="H9" s="219"/>
      <c r="I9" s="106" t="s">
        <v>121</v>
      </c>
      <c r="J9" s="107"/>
      <c r="K9" s="145"/>
      <c r="L9" s="106" t="s">
        <v>122</v>
      </c>
      <c r="M9" s="120"/>
      <c r="N9" s="121"/>
      <c r="O9" s="220"/>
      <c r="P9" s="221"/>
      <c r="Q9" s="222"/>
    </row>
    <row r="10" spans="1:17" ht="12.75">
      <c r="A10" s="218"/>
      <c r="B10" s="218"/>
      <c r="C10" s="218"/>
      <c r="D10" s="219"/>
      <c r="E10" s="219"/>
      <c r="F10" s="219"/>
      <c r="G10" s="219"/>
      <c r="H10" s="219"/>
      <c r="I10" s="88"/>
      <c r="J10" s="107"/>
      <c r="K10" s="145"/>
      <c r="L10" s="88"/>
      <c r="M10" s="120"/>
      <c r="N10" s="121"/>
      <c r="O10" s="220"/>
      <c r="P10" s="221"/>
      <c r="Q10" s="222"/>
    </row>
    <row r="11" spans="1:17" ht="12.75">
      <c r="A11" s="218"/>
      <c r="B11" s="218"/>
      <c r="C11" s="218"/>
      <c r="D11" s="219"/>
      <c r="E11" s="219"/>
      <c r="F11" s="219"/>
      <c r="G11" s="219"/>
      <c r="H11" s="219"/>
      <c r="I11" s="88" t="s">
        <v>123</v>
      </c>
      <c r="J11" s="107"/>
      <c r="K11" s="145"/>
      <c r="L11" s="88" t="s">
        <v>123</v>
      </c>
      <c r="M11" s="120"/>
      <c r="N11" s="121"/>
      <c r="O11" s="220"/>
      <c r="P11" s="221"/>
      <c r="Q11" s="222"/>
    </row>
    <row r="12" spans="1:17" ht="12.75">
      <c r="A12" s="218"/>
      <c r="B12" s="218"/>
      <c r="C12" s="218"/>
      <c r="D12" s="219"/>
      <c r="E12" s="219"/>
      <c r="F12" s="219"/>
      <c r="G12" s="219"/>
      <c r="H12" s="219"/>
      <c r="I12" s="96" t="s">
        <v>124</v>
      </c>
      <c r="J12" s="146"/>
      <c r="K12" s="147"/>
      <c r="L12" s="96" t="s">
        <v>124</v>
      </c>
      <c r="M12" s="97"/>
      <c r="N12" s="148"/>
      <c r="O12" s="220"/>
      <c r="P12" s="221"/>
      <c r="Q12" s="222"/>
    </row>
    <row r="13" spans="1:17" ht="12.75">
      <c r="A13" s="190">
        <v>1</v>
      </c>
      <c r="B13" s="190"/>
      <c r="C13" s="190"/>
      <c r="D13" s="190">
        <v>2</v>
      </c>
      <c r="E13" s="190"/>
      <c r="F13" s="190"/>
      <c r="G13" s="190">
        <v>3</v>
      </c>
      <c r="H13" s="190"/>
      <c r="I13" s="223">
        <v>4</v>
      </c>
      <c r="J13" s="223"/>
      <c r="K13" s="223"/>
      <c r="L13" s="223">
        <v>5</v>
      </c>
      <c r="M13" s="223"/>
      <c r="N13" s="223"/>
      <c r="O13" s="220"/>
      <c r="P13" s="221"/>
      <c r="Q13" s="222"/>
    </row>
    <row r="14" spans="1:17" ht="12.75">
      <c r="A14" s="219" t="s">
        <v>125</v>
      </c>
      <c r="B14" s="219"/>
      <c r="C14" s="219"/>
      <c r="D14" s="219" t="s">
        <v>126</v>
      </c>
      <c r="E14" s="219"/>
      <c r="F14" s="219"/>
      <c r="G14" s="191">
        <f>53.18*1.0607</f>
        <v>56.408026</v>
      </c>
      <c r="H14" s="191"/>
      <c r="I14" s="224">
        <f>G14*1</f>
        <v>56.408026</v>
      </c>
      <c r="J14" s="224"/>
      <c r="K14" s="224"/>
      <c r="L14" s="224">
        <f>G14*0.5</f>
        <v>28.204013</v>
      </c>
      <c r="M14" s="224"/>
      <c r="N14" s="224"/>
      <c r="O14" s="220"/>
      <c r="P14" s="221"/>
      <c r="Q14" s="222"/>
    </row>
    <row r="15" spans="1:17" ht="12.75">
      <c r="A15" s="219"/>
      <c r="B15" s="219"/>
      <c r="C15" s="219"/>
      <c r="D15" s="219"/>
      <c r="E15" s="219"/>
      <c r="F15" s="219"/>
      <c r="G15" s="191"/>
      <c r="H15" s="191"/>
      <c r="I15" s="224"/>
      <c r="J15" s="224"/>
      <c r="K15" s="224"/>
      <c r="L15" s="224"/>
      <c r="M15" s="224"/>
      <c r="N15" s="224"/>
      <c r="O15" s="220"/>
      <c r="P15" s="221"/>
      <c r="Q15" s="222"/>
    </row>
    <row r="16" spans="1:17" ht="12.75">
      <c r="A16" s="219"/>
      <c r="B16" s="219"/>
      <c r="C16" s="219"/>
      <c r="D16" s="219" t="s">
        <v>127</v>
      </c>
      <c r="E16" s="219"/>
      <c r="F16" s="219"/>
      <c r="G16" s="191">
        <f>60.77*1.0607</f>
        <v>64.45873900000001</v>
      </c>
      <c r="H16" s="191"/>
      <c r="I16" s="224">
        <f>G16*1</f>
        <v>64.45873900000001</v>
      </c>
      <c r="J16" s="224"/>
      <c r="K16" s="224"/>
      <c r="L16" s="224">
        <f>G16*0.5</f>
        <v>32.229369500000004</v>
      </c>
      <c r="M16" s="224"/>
      <c r="N16" s="224"/>
      <c r="O16" s="220"/>
      <c r="P16" s="221"/>
      <c r="Q16" s="222"/>
    </row>
    <row r="17" spans="1:17" ht="12.75">
      <c r="A17" s="219"/>
      <c r="B17" s="219"/>
      <c r="C17" s="219"/>
      <c r="D17" s="219"/>
      <c r="E17" s="219"/>
      <c r="F17" s="219"/>
      <c r="G17" s="191"/>
      <c r="H17" s="191"/>
      <c r="I17" s="224"/>
      <c r="J17" s="224"/>
      <c r="K17" s="224"/>
      <c r="L17" s="224"/>
      <c r="M17" s="224"/>
      <c r="N17" s="224"/>
      <c r="O17" s="220"/>
      <c r="P17" s="221"/>
      <c r="Q17" s="222"/>
    </row>
    <row r="18" spans="1:17" ht="12.75">
      <c r="A18" s="219"/>
      <c r="B18" s="219"/>
      <c r="C18" s="219"/>
      <c r="D18" s="219" t="s">
        <v>128</v>
      </c>
      <c r="E18" s="219"/>
      <c r="F18" s="219"/>
      <c r="G18" s="191">
        <f>72.52*1.0607</f>
        <v>76.92196399999999</v>
      </c>
      <c r="H18" s="191"/>
      <c r="I18" s="224">
        <f>G18*1</f>
        <v>76.92196399999999</v>
      </c>
      <c r="J18" s="224"/>
      <c r="K18" s="224"/>
      <c r="L18" s="224">
        <f>G18*0.5</f>
        <v>38.460981999999994</v>
      </c>
      <c r="M18" s="224"/>
      <c r="N18" s="224"/>
      <c r="O18" s="220"/>
      <c r="P18" s="221"/>
      <c r="Q18" s="222"/>
    </row>
    <row r="19" spans="1:17" ht="12.75">
      <c r="A19" s="219"/>
      <c r="B19" s="219"/>
      <c r="C19" s="219"/>
      <c r="D19" s="219"/>
      <c r="E19" s="219"/>
      <c r="F19" s="219"/>
      <c r="G19" s="191"/>
      <c r="H19" s="191"/>
      <c r="I19" s="224"/>
      <c r="J19" s="224"/>
      <c r="K19" s="224"/>
      <c r="L19" s="224"/>
      <c r="M19" s="224"/>
      <c r="N19" s="224"/>
      <c r="O19" s="220"/>
      <c r="P19" s="221"/>
      <c r="Q19" s="222"/>
    </row>
    <row r="20" spans="1:17" ht="12.75">
      <c r="A20" s="219" t="s">
        <v>129</v>
      </c>
      <c r="B20" s="219"/>
      <c r="C20" s="219"/>
      <c r="D20" s="219" t="s">
        <v>130</v>
      </c>
      <c r="E20" s="219"/>
      <c r="F20" s="219"/>
      <c r="G20" s="191">
        <f>72.52*1.0607</f>
        <v>76.92196399999999</v>
      </c>
      <c r="H20" s="191"/>
      <c r="I20" s="224">
        <f>G20*1</f>
        <v>76.92196399999999</v>
      </c>
      <c r="J20" s="224"/>
      <c r="K20" s="224"/>
      <c r="L20" s="224">
        <f>G20*0.5</f>
        <v>38.460981999999994</v>
      </c>
      <c r="M20" s="224"/>
      <c r="N20" s="224"/>
      <c r="O20" s="220"/>
      <c r="P20" s="221"/>
      <c r="Q20" s="222"/>
    </row>
    <row r="21" spans="1:17" ht="12.75">
      <c r="A21" s="219"/>
      <c r="B21" s="219"/>
      <c r="C21" s="219"/>
      <c r="D21" s="219"/>
      <c r="E21" s="219"/>
      <c r="F21" s="219"/>
      <c r="G21" s="191"/>
      <c r="H21" s="191"/>
      <c r="I21" s="224"/>
      <c r="J21" s="224"/>
      <c r="K21" s="224"/>
      <c r="L21" s="224"/>
      <c r="M21" s="224"/>
      <c r="N21" s="224"/>
      <c r="O21" s="220"/>
      <c r="P21" s="221"/>
      <c r="Q21" s="222"/>
    </row>
    <row r="22" spans="1:17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49"/>
      <c r="O22" s="150"/>
      <c r="P22" s="150"/>
      <c r="Q22" s="150"/>
    </row>
    <row r="23" spans="1:17" ht="12.75">
      <c r="A23" s="227" t="s">
        <v>145</v>
      </c>
      <c r="B23" s="227"/>
      <c r="C23" s="227"/>
      <c r="D23" s="227" t="s">
        <v>115</v>
      </c>
      <c r="E23" s="227"/>
      <c r="F23" s="227"/>
      <c r="G23" s="227" t="s">
        <v>116</v>
      </c>
      <c r="H23" s="227"/>
      <c r="I23" s="141" t="s">
        <v>146</v>
      </c>
      <c r="J23" s="142"/>
      <c r="K23" s="143"/>
      <c r="L23" s="141" t="s">
        <v>147</v>
      </c>
      <c r="M23" s="144"/>
      <c r="N23" s="121"/>
      <c r="O23" s="150"/>
      <c r="P23" s="150"/>
      <c r="Q23" s="150"/>
    </row>
    <row r="24" spans="1:17" ht="12.75">
      <c r="A24" s="227"/>
      <c r="B24" s="227"/>
      <c r="C24" s="227"/>
      <c r="D24" s="227"/>
      <c r="E24" s="227"/>
      <c r="F24" s="227"/>
      <c r="G24" s="227"/>
      <c r="H24" s="227"/>
      <c r="I24" s="88" t="s">
        <v>119</v>
      </c>
      <c r="J24" s="107"/>
      <c r="K24" s="145"/>
      <c r="L24" s="88" t="s">
        <v>119</v>
      </c>
      <c r="M24" s="120"/>
      <c r="N24" s="121"/>
      <c r="O24" s="150"/>
      <c r="P24" s="150"/>
      <c r="Q24" s="150"/>
    </row>
    <row r="25" spans="1:17" ht="12.75">
      <c r="A25" s="227"/>
      <c r="B25" s="227"/>
      <c r="C25" s="227"/>
      <c r="D25" s="227"/>
      <c r="E25" s="227"/>
      <c r="F25" s="227"/>
      <c r="G25" s="227"/>
      <c r="H25" s="227"/>
      <c r="I25" s="88" t="s">
        <v>120</v>
      </c>
      <c r="J25" s="107"/>
      <c r="K25" s="145"/>
      <c r="L25" s="88" t="s">
        <v>120</v>
      </c>
      <c r="M25" s="120"/>
      <c r="N25" s="121"/>
      <c r="O25" s="150"/>
      <c r="P25" s="150"/>
      <c r="Q25" s="150"/>
    </row>
    <row r="26" spans="1:17" ht="12.75">
      <c r="A26" s="227"/>
      <c r="B26" s="227"/>
      <c r="C26" s="227"/>
      <c r="D26" s="227"/>
      <c r="E26" s="227"/>
      <c r="F26" s="227"/>
      <c r="G26" s="227"/>
      <c r="H26" s="227"/>
      <c r="I26" s="106" t="s">
        <v>131</v>
      </c>
      <c r="J26" s="107"/>
      <c r="K26" s="145"/>
      <c r="L26" s="106" t="s">
        <v>132</v>
      </c>
      <c r="M26" s="120"/>
      <c r="N26" s="121"/>
      <c r="O26" s="150"/>
      <c r="P26" s="150"/>
      <c r="Q26" s="150"/>
    </row>
    <row r="27" spans="1:17" ht="12.75">
      <c r="A27" s="227"/>
      <c r="B27" s="227"/>
      <c r="C27" s="227"/>
      <c r="D27" s="227"/>
      <c r="E27" s="227"/>
      <c r="F27" s="227"/>
      <c r="G27" s="227"/>
      <c r="H27" s="227"/>
      <c r="I27" s="88" t="s">
        <v>123</v>
      </c>
      <c r="J27" s="107"/>
      <c r="K27" s="145"/>
      <c r="L27" s="88" t="s">
        <v>123</v>
      </c>
      <c r="M27" s="120"/>
      <c r="N27" s="121"/>
      <c r="O27" s="150"/>
      <c r="P27" s="150"/>
      <c r="Q27" s="150"/>
    </row>
    <row r="28" spans="1:17" ht="12.75">
      <c r="A28" s="227"/>
      <c r="B28" s="227"/>
      <c r="C28" s="227"/>
      <c r="D28" s="227"/>
      <c r="E28" s="227"/>
      <c r="F28" s="227"/>
      <c r="G28" s="227"/>
      <c r="H28" s="227"/>
      <c r="I28" s="88"/>
      <c r="J28" s="120"/>
      <c r="K28" s="121"/>
      <c r="L28" s="88"/>
      <c r="M28" s="120"/>
      <c r="N28" s="121"/>
      <c r="O28" s="150"/>
      <c r="P28" s="150"/>
      <c r="Q28" s="150"/>
    </row>
    <row r="29" spans="1:17" ht="12.75">
      <c r="A29" s="227"/>
      <c r="B29" s="227"/>
      <c r="C29" s="227"/>
      <c r="D29" s="227"/>
      <c r="E29" s="227"/>
      <c r="F29" s="227"/>
      <c r="G29" s="227"/>
      <c r="H29" s="227"/>
      <c r="I29" s="88"/>
      <c r="J29" s="120"/>
      <c r="K29" s="121"/>
      <c r="L29" s="88"/>
      <c r="M29" s="120"/>
      <c r="N29" s="121"/>
      <c r="O29" s="150"/>
      <c r="P29" s="150"/>
      <c r="Q29" s="150"/>
    </row>
    <row r="30" spans="1:17" ht="12.75">
      <c r="A30" s="225">
        <v>1</v>
      </c>
      <c r="B30" s="225"/>
      <c r="C30" s="225"/>
      <c r="D30" s="225">
        <v>2</v>
      </c>
      <c r="E30" s="225"/>
      <c r="F30" s="225"/>
      <c r="G30" s="225">
        <v>3</v>
      </c>
      <c r="H30" s="225"/>
      <c r="I30" s="226">
        <v>4</v>
      </c>
      <c r="J30" s="226"/>
      <c r="K30" s="226"/>
      <c r="L30" s="226">
        <v>5</v>
      </c>
      <c r="M30" s="226"/>
      <c r="N30" s="226"/>
      <c r="O30" s="150"/>
      <c r="P30" s="150"/>
      <c r="Q30" s="150"/>
    </row>
    <row r="31" spans="1:17" ht="12.75">
      <c r="A31" s="228" t="s">
        <v>133</v>
      </c>
      <c r="B31" s="228"/>
      <c r="C31" s="228"/>
      <c r="D31" s="219" t="s">
        <v>130</v>
      </c>
      <c r="E31" s="219"/>
      <c r="F31" s="219"/>
      <c r="G31" s="191">
        <f>96.69*1.0607</f>
        <v>102.559083</v>
      </c>
      <c r="H31" s="191"/>
      <c r="I31" s="224">
        <f>G31*0.3</f>
        <v>30.767724900000005</v>
      </c>
      <c r="J31" s="224"/>
      <c r="K31" s="224"/>
      <c r="L31" s="224">
        <f>G31*0.25</f>
        <v>25.63977075</v>
      </c>
      <c r="M31" s="224"/>
      <c r="N31" s="224"/>
      <c r="O31" s="150"/>
      <c r="P31" s="150"/>
      <c r="Q31" s="150"/>
    </row>
    <row r="32" spans="1:17" ht="12.75">
      <c r="A32" s="229" t="s">
        <v>134</v>
      </c>
      <c r="B32" s="229"/>
      <c r="C32" s="229"/>
      <c r="D32" s="219"/>
      <c r="E32" s="219"/>
      <c r="F32" s="219"/>
      <c r="G32" s="191"/>
      <c r="H32" s="191"/>
      <c r="I32" s="224"/>
      <c r="J32" s="224"/>
      <c r="K32" s="224"/>
      <c r="L32" s="224"/>
      <c r="M32" s="224"/>
      <c r="N32" s="224"/>
      <c r="O32" s="150"/>
      <c r="P32" s="150"/>
      <c r="Q32" s="150"/>
    </row>
    <row r="33" spans="1:17" ht="12.75">
      <c r="A33" s="230" t="s">
        <v>135</v>
      </c>
      <c r="B33" s="230"/>
      <c r="C33" s="230"/>
      <c r="D33" s="219"/>
      <c r="E33" s="219"/>
      <c r="F33" s="219"/>
      <c r="G33" s="191"/>
      <c r="H33" s="191"/>
      <c r="I33" s="224"/>
      <c r="J33" s="224"/>
      <c r="K33" s="224"/>
      <c r="L33" s="224"/>
      <c r="M33" s="224"/>
      <c r="N33" s="224"/>
      <c r="O33" s="150"/>
      <c r="P33" s="150"/>
      <c r="Q33" s="150"/>
    </row>
    <row r="34" spans="1:17" ht="12.75">
      <c r="A34" s="96" t="s">
        <v>136</v>
      </c>
      <c r="B34" s="97"/>
      <c r="C34" s="103"/>
      <c r="D34" s="219"/>
      <c r="E34" s="219"/>
      <c r="F34" s="219"/>
      <c r="G34" s="191"/>
      <c r="H34" s="191"/>
      <c r="I34" s="224"/>
      <c r="J34" s="224"/>
      <c r="K34" s="224"/>
      <c r="L34" s="224"/>
      <c r="M34" s="224"/>
      <c r="N34" s="224"/>
      <c r="O34" s="150"/>
      <c r="P34" s="150"/>
      <c r="Q34" s="150"/>
    </row>
    <row r="35" spans="1:17" ht="12.7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50"/>
      <c r="P35" s="150"/>
      <c r="Q35" s="150"/>
    </row>
    <row r="36" spans="1:17" ht="12.75">
      <c r="A36" s="151" t="s">
        <v>137</v>
      </c>
      <c r="B36" s="152"/>
      <c r="C36" s="153"/>
      <c r="D36" s="152" t="s">
        <v>138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3"/>
      <c r="O36" s="150"/>
      <c r="P36" s="150"/>
      <c r="Q36" s="150"/>
    </row>
    <row r="37" spans="1:17" ht="12.75">
      <c r="A37" s="96" t="s">
        <v>139</v>
      </c>
      <c r="B37" s="97"/>
      <c r="C37" s="103"/>
      <c r="D37" s="97" t="s">
        <v>140</v>
      </c>
      <c r="E37" s="97"/>
      <c r="F37" s="97"/>
      <c r="G37" s="97"/>
      <c r="H37" s="97"/>
      <c r="I37" s="97"/>
      <c r="J37" s="97"/>
      <c r="K37" s="97"/>
      <c r="L37" s="97"/>
      <c r="M37" s="97"/>
      <c r="N37" s="103"/>
      <c r="O37" s="150"/>
      <c r="P37" s="150"/>
      <c r="Q37" s="150"/>
    </row>
  </sheetData>
  <sheetProtection password="E41F" sheet="1" objects="1" scenarios="1"/>
  <mergeCells count="45">
    <mergeCell ref="L30:N30"/>
    <mergeCell ref="A31:C31"/>
    <mergeCell ref="D31:F34"/>
    <mergeCell ref="G31:H34"/>
    <mergeCell ref="I31:K34"/>
    <mergeCell ref="L31:N34"/>
    <mergeCell ref="A32:C32"/>
    <mergeCell ref="A33:C33"/>
    <mergeCell ref="A30:C30"/>
    <mergeCell ref="D30:F30"/>
    <mergeCell ref="G30:H30"/>
    <mergeCell ref="I30:K30"/>
    <mergeCell ref="L20:N21"/>
    <mergeCell ref="A23:C29"/>
    <mergeCell ref="D23:F29"/>
    <mergeCell ref="G23:H29"/>
    <mergeCell ref="A20:C21"/>
    <mergeCell ref="D20:F21"/>
    <mergeCell ref="G20:H21"/>
    <mergeCell ref="I20:K21"/>
    <mergeCell ref="D18:F19"/>
    <mergeCell ref="G18:H19"/>
    <mergeCell ref="I18:K19"/>
    <mergeCell ref="L18:N19"/>
    <mergeCell ref="G14:H15"/>
    <mergeCell ref="I14:K15"/>
    <mergeCell ref="L14:N15"/>
    <mergeCell ref="D16:F17"/>
    <mergeCell ref="G16:H17"/>
    <mergeCell ref="I16:K17"/>
    <mergeCell ref="L16:N17"/>
    <mergeCell ref="O6:O21"/>
    <mergeCell ref="P6:P21"/>
    <mergeCell ref="Q6:Q21"/>
    <mergeCell ref="A13:C13"/>
    <mergeCell ref="D13:F13"/>
    <mergeCell ref="G13:H13"/>
    <mergeCell ref="I13:K13"/>
    <mergeCell ref="L13:N13"/>
    <mergeCell ref="A14:C19"/>
    <mergeCell ref="D14:F15"/>
    <mergeCell ref="A1:C4"/>
    <mergeCell ref="A6:C12"/>
    <mergeCell ref="D6:F12"/>
    <mergeCell ref="G6:H1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 - Comune di Cuneo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Rosso</dc:creator>
  <cp:keywords/>
  <dc:description/>
  <cp:lastModifiedBy>nadia.verra</cp:lastModifiedBy>
  <cp:lastPrinted>2017-10-10T15:00:23Z</cp:lastPrinted>
  <dcterms:created xsi:type="dcterms:W3CDTF">2013-03-14T11:41:30Z</dcterms:created>
  <dcterms:modified xsi:type="dcterms:W3CDTF">2017-10-10T15:04:38Z</dcterms:modified>
  <cp:category/>
  <cp:version/>
  <cp:contentType/>
  <cp:contentStatus/>
</cp:coreProperties>
</file>