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ecreto con formule" sheetId="1" r:id="rId1"/>
    <sheet name="decreto vuoto (da stampare)" sheetId="2" r:id="rId2"/>
  </sheets>
  <definedNames/>
  <calcPr fullCalcOnLoad="1"/>
</workbook>
</file>

<file path=xl/sharedStrings.xml><?xml version="1.0" encoding="utf-8"?>
<sst xmlns="http://schemas.openxmlformats.org/spreadsheetml/2006/main" count="432" uniqueCount="187">
  <si>
    <t xml:space="preserve">D.P.R. 380/01 ART. 16 - DETERMINAZIONE DEL COSTO DI COSTRUZIONE </t>
  </si>
  <si>
    <t>(D.M. 10.05.1977 n. 801 - Allegato "A")</t>
  </si>
  <si>
    <t>TABELLA 1 -  Incremento per superficie utile abitabile (art. 5)</t>
  </si>
  <si>
    <t xml:space="preserve"> Classi di superfici             (mq)</t>
  </si>
  <si>
    <t>Alloggi                       (N°)</t>
  </si>
  <si>
    <t>Superficie utile abitabile (mq.)</t>
  </si>
  <si>
    <t>Rapporto rispetto al totale s.u.</t>
  </si>
  <si>
    <t>%    Incremento (art. 5)</t>
  </si>
  <si>
    <t>%     Incremento per classi di superf.</t>
  </si>
  <si>
    <t>COMPILARE LE CASELLE GIALLE</t>
  </si>
  <si>
    <t>(1)</t>
  </si>
  <si>
    <t>(2)</t>
  </si>
  <si>
    <t>(3)</t>
  </si>
  <si>
    <t>(4)=(3) : Su</t>
  </si>
  <si>
    <t>(5)</t>
  </si>
  <si>
    <t>(6)=(4)x(5)</t>
  </si>
  <si>
    <t>&lt;=95</t>
  </si>
  <si>
    <t>&gt; 95 &lt;= 110</t>
  </si>
  <si>
    <t>&gt; 110 &lt;=130</t>
  </si>
  <si>
    <t>&gt;130 &lt;= 160</t>
  </si>
  <si>
    <t>&gt; 160</t>
  </si>
  <si>
    <t>S.u.</t>
  </si>
  <si>
    <t>i1</t>
  </si>
  <si>
    <t>+</t>
  </si>
  <si>
    <t xml:space="preserve">  TABELLA 2 -  Superfici per servizi e</t>
  </si>
  <si>
    <t>TABELLA 2  - Superfici per servizi ed accessori relativi alla parte residenziale (art. 2)</t>
  </si>
  <si>
    <t>TABELLA  3  -Incremento per servizi ed accessori relativi alla parte residenziale (Art. 6)</t>
  </si>
  <si>
    <t>DESTINAZIONE</t>
  </si>
  <si>
    <t>Superficie netta di servizi e accessori (mq)</t>
  </si>
  <si>
    <t>Intervalli di varibilità del rapporto percentuale Snr/Su x 100</t>
  </si>
  <si>
    <t>Ipotesi che ricorre</t>
  </si>
  <si>
    <t>%                             Incremento</t>
  </si>
  <si>
    <t>(7)</t>
  </si>
  <si>
    <t>(8)</t>
  </si>
  <si>
    <t>(9)</t>
  </si>
  <si>
    <t>(10)</t>
  </si>
  <si>
    <t>(11)</t>
  </si>
  <si>
    <t>a</t>
  </si>
  <si>
    <t>Cantinole,soffitte, C.T. ,ecc...</t>
  </si>
  <si>
    <t>&lt;= 50</t>
  </si>
  <si>
    <t>b</t>
  </si>
  <si>
    <t>Autorimesse singole collettive</t>
  </si>
  <si>
    <t>&gt; 50 &lt;= 75</t>
  </si>
  <si>
    <t>c</t>
  </si>
  <si>
    <t>Androni ingresso e porticati liberi</t>
  </si>
  <si>
    <t>&gt; 75 &lt;= 100</t>
  </si>
  <si>
    <t>d</t>
  </si>
  <si>
    <t>Balconi, terrazzi</t>
  </si>
  <si>
    <t>&gt; 100</t>
  </si>
  <si>
    <t>S.n.r.</t>
  </si>
  <si>
    <t>Snr/Su x 100 =%</t>
  </si>
  <si>
    <t>i2</t>
  </si>
  <si>
    <t>Superfici residenziali e relativi servizi ed accessori</t>
  </si>
  <si>
    <t xml:space="preserve">Sigla        </t>
  </si>
  <si>
    <t>Denominazione</t>
  </si>
  <si>
    <t>Superficie (mq.)</t>
  </si>
  <si>
    <t>(17)</t>
  </si>
  <si>
    <t>(18)</t>
  </si>
  <si>
    <t>(19)</t>
  </si>
  <si>
    <t>S.u.  (art. 3)</t>
  </si>
  <si>
    <t>Superficie utile abitabile</t>
  </si>
  <si>
    <t>S.n.r. (art. 2)</t>
  </si>
  <si>
    <t>Superf. netta non residenziale</t>
  </si>
  <si>
    <t>Descrizione caratteristica</t>
  </si>
  <si>
    <t>Incremento</t>
  </si>
  <si>
    <t>60% S.n.r.</t>
  </si>
  <si>
    <t>Superficie ragg.</t>
  </si>
  <si>
    <t>(12)</t>
  </si>
  <si>
    <t>(13)</t>
  </si>
  <si>
    <t>(14)</t>
  </si>
  <si>
    <t>4= 1+ 3</t>
  </si>
  <si>
    <t>S.c.  (art. 2)</t>
  </si>
  <si>
    <t>Superficie complessiva</t>
  </si>
  <si>
    <t>nessuna</t>
  </si>
  <si>
    <t>X</t>
  </si>
  <si>
    <t>piu` di 1 ascensore/scala</t>
  </si>
  <si>
    <t>Superfici per attività turistiche, commerciali e direzionalie relativi accessori</t>
  </si>
  <si>
    <t>scala di servizio</t>
  </si>
  <si>
    <t>Superfici per attivita turistiche commerciali</t>
  </si>
  <si>
    <t>h. libera &gt; ml. 3,00 o min. reg. (2,70)</t>
  </si>
  <si>
    <t>piscina con meno di 15 u.i.</t>
  </si>
  <si>
    <t>(20)</t>
  </si>
  <si>
    <t>(21)</t>
  </si>
  <si>
    <t>(22)</t>
  </si>
  <si>
    <t>alloggi di custodia per U.I. &lt; 15</t>
  </si>
  <si>
    <t>S.n.  (art. 9)</t>
  </si>
  <si>
    <t>Somma</t>
  </si>
  <si>
    <t xml:space="preserve">i 3 </t>
  </si>
  <si>
    <t>S.a.  (art. 9)</t>
  </si>
  <si>
    <t>Superficie accessori</t>
  </si>
  <si>
    <t>60% S.a.</t>
  </si>
  <si>
    <t>Superf. ragg.</t>
  </si>
  <si>
    <t>Classe  edificio</t>
  </si>
  <si>
    <t>%   Maggior.</t>
  </si>
  <si>
    <t>4= 1+3</t>
  </si>
  <si>
    <t>S.t. (art. 9)</t>
  </si>
  <si>
    <t>Superf. totale non residenziale</t>
  </si>
  <si>
    <t>=</t>
  </si>
  <si>
    <t>(15)</t>
  </si>
  <si>
    <t>(16)</t>
  </si>
  <si>
    <t xml:space="preserve">Totale incrementi = i1 + i2 + i3       </t>
  </si>
  <si>
    <t>A</t>
  </si>
  <si>
    <t>Costo massimo a mq dell' edilizia agevolata ..............=</t>
  </si>
  <si>
    <t xml:space="preserve">  D.G.R. n. 345-19066 del 10.12.96</t>
  </si>
  <si>
    <t xml:space="preserve">  Delib. della Giunta Comunale n° 218 del 06-12-2023</t>
  </si>
  <si>
    <t>B</t>
  </si>
  <si>
    <t>C</t>
  </si>
  <si>
    <t>Costo a mq di costruzione maggiorata B*(1+M/100)...=</t>
  </si>
  <si>
    <t xml:space="preserve">     € / mq.</t>
  </si>
  <si>
    <t>D</t>
  </si>
  <si>
    <t>Costo di costruzione dell' edificio (Sc+St)*C ..............=</t>
  </si>
  <si>
    <t>€</t>
  </si>
  <si>
    <t>- DETERMINAZIONE DELL' ALIQUOTA DA APPLICARSI AL COSTO DI COSTRUZIONE -</t>
  </si>
  <si>
    <t>( Deliberazioni del C.R. N 240 del 01.12.1977 e N 320-6862 del 27.07.1982 )</t>
  </si>
  <si>
    <t>TABELLA 1 -   Caratteristiche</t>
  </si>
  <si>
    <t>Classi di edifici</t>
  </si>
  <si>
    <t>Aliquote</t>
  </si>
  <si>
    <t>I + V</t>
  </si>
  <si>
    <t>A 2</t>
  </si>
  <si>
    <t>VI + VIII</t>
  </si>
  <si>
    <t>A 1</t>
  </si>
  <si>
    <t>IX + X</t>
  </si>
  <si>
    <t>A 3</t>
  </si>
  <si>
    <t>XI</t>
  </si>
  <si>
    <t>A 4</t>
  </si>
  <si>
    <t>TABELLA 2 -  Tipologia residenziale</t>
  </si>
  <si>
    <t>Definizione</t>
  </si>
  <si>
    <t>Parametro</t>
  </si>
  <si>
    <t>Unifamiliare Bifamiliare</t>
  </si>
  <si>
    <t>B 1</t>
  </si>
  <si>
    <t>Condominiale</t>
  </si>
  <si>
    <t>B 2</t>
  </si>
  <si>
    <t>TABELLA 3 -  Ubicazione</t>
  </si>
  <si>
    <t>All' interno del perimetro (art.18 Legge 865/71)</t>
  </si>
  <si>
    <t>C 1</t>
  </si>
  <si>
    <t>All' esterno perimetro (art.18 Legge 865/71)</t>
  </si>
  <si>
    <t>C 2</t>
  </si>
  <si>
    <t>TABELLA  4</t>
  </si>
  <si>
    <t xml:space="preserve">Indice fondiario del progetto oggetto </t>
  </si>
  <si>
    <t>oggetto della Concessione edilizia</t>
  </si>
  <si>
    <t>Se &lt; 1 mc/mq</t>
  </si>
  <si>
    <t>D 1</t>
  </si>
  <si>
    <t>Se &lt;=2&gt;=1 mc/mq</t>
  </si>
  <si>
    <t>D 2</t>
  </si>
  <si>
    <t>Se &gt; 2 mc/mq</t>
  </si>
  <si>
    <t>D 3</t>
  </si>
  <si>
    <t xml:space="preserve">          Aliquota da applicarsi al costo di costruzione (A*B*C*D) .................................... =</t>
  </si>
  <si>
    <t xml:space="preserve">  %</t>
  </si>
  <si>
    <t>(min. 5 % max  12 %)</t>
  </si>
  <si>
    <t>COSTO DI COSTRUZIONE</t>
  </si>
  <si>
    <t>Residenziale</t>
  </si>
  <si>
    <t>……….…… €</t>
  </si>
  <si>
    <t>x Aliquota</t>
  </si>
  <si>
    <t xml:space="preserve"> % = ……..…..... €</t>
  </si>
  <si>
    <t>Commerciale</t>
  </si>
  <si>
    <t>Direzionale</t>
  </si>
  <si>
    <t>Turistico-Ricettivo</t>
  </si>
  <si>
    <t>Sportivo</t>
  </si>
  <si>
    <t>TOTALE COMPLESSIVO CONTRIBUTO DI COSTO DI COSTRUZIONE</t>
  </si>
  <si>
    <t xml:space="preserve"> …………..…..... €</t>
  </si>
  <si>
    <t>Percentuale d'incremnto</t>
  </si>
  <si>
    <t>%  Maggiorazioni</t>
  </si>
  <si>
    <t xml:space="preserve">&lt;=   5 </t>
  </si>
  <si>
    <t>I</t>
  </si>
  <si>
    <t>&gt;  5     &lt;= 10</t>
  </si>
  <si>
    <t>II</t>
  </si>
  <si>
    <t>&gt; 10    &lt;= 15</t>
  </si>
  <si>
    <t>III</t>
  </si>
  <si>
    <t>&gt; 15    &lt;= 20</t>
  </si>
  <si>
    <t>IV</t>
  </si>
  <si>
    <t>&gt; 20    &lt;= 25</t>
  </si>
  <si>
    <t>V</t>
  </si>
  <si>
    <t>&gt; 25    &lt;= 30</t>
  </si>
  <si>
    <t>VI</t>
  </si>
  <si>
    <t>&gt; 30    &lt;= 35</t>
  </si>
  <si>
    <t>VII</t>
  </si>
  <si>
    <t>&gt; 35    &lt;= 40</t>
  </si>
  <si>
    <t>VIII</t>
  </si>
  <si>
    <t>&gt; 40    &lt;= 45</t>
  </si>
  <si>
    <t>IX</t>
  </si>
  <si>
    <t>&gt; 45    &lt;= 50</t>
  </si>
  <si>
    <t xml:space="preserve">&gt;   50 </t>
  </si>
  <si>
    <t xml:space="preserve">D.P.R. 380/01 ART. 16 - DETERMINAZIONE DEL COSTO DI COSTRUZIONE  </t>
  </si>
  <si>
    <t>……………………</t>
  </si>
  <si>
    <t>Costo massimo a mq dell' edilizia agevolata ...……………..…… €</t>
  </si>
  <si>
    <t xml:space="preserve">  Delib Giunta Comunale n° 218 del 06-12-2023 </t>
  </si>
  <si>
    <t xml:space="preserve">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</si>
</sst>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"/>
    <numFmt numFmtId="166" formatCode="@"/>
    <numFmt numFmtId="167" formatCode="#,##0.00;\-#,##0.00"/>
    <numFmt numFmtId="168" formatCode="#,##0.00_ ;[RED]\-#,##0.00\ "/>
    <numFmt numFmtId="169" formatCode="0.000000000"/>
    <numFmt numFmtId="170" formatCode="#,##0"/>
    <numFmt numFmtId="171" formatCode="General"/>
    <numFmt numFmtId="172" formatCode="#,##0_ ;[RED]\-#,##0\ "/>
    <numFmt numFmtId="173" formatCode="#,##0;[RED]\-#,##0"/>
    <numFmt numFmtId="174" formatCode="0"/>
  </numFmts>
  <fonts count="18">
    <font>
      <sz val="10"/>
      <name val="Arial"/>
      <family val="0"/>
    </font>
    <font>
      <sz val="8"/>
      <name val="Arial"/>
      <family val="2"/>
    </font>
    <font>
      <sz val="11"/>
      <name val="Impact"/>
      <family val="2"/>
    </font>
    <font>
      <sz val="10"/>
      <name val="Impact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Narrow"/>
      <family val="2"/>
    </font>
    <font>
      <sz val="7"/>
      <color indexed="9"/>
      <name val="Arial"/>
      <family val="2"/>
    </font>
    <font>
      <u val="single"/>
      <sz val="7"/>
      <name val="Arial"/>
      <family val="2"/>
    </font>
    <font>
      <sz val="2"/>
      <name val="Arial"/>
      <family val="2"/>
    </font>
    <font>
      <b/>
      <sz val="6"/>
      <name val="Arial"/>
      <family val="2"/>
    </font>
    <font>
      <b/>
      <sz val="8"/>
      <color indexed="62"/>
      <name val="Arial"/>
      <family val="2"/>
    </font>
    <font>
      <sz val="7"/>
      <color indexed="54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6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23"/>
      </right>
      <top style="thin">
        <color indexed="8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8"/>
      </top>
      <bottom style="hair">
        <color indexed="23"/>
      </bottom>
    </border>
    <border>
      <left style="hair">
        <color indexed="23"/>
      </left>
      <right style="thin">
        <color indexed="8"/>
      </right>
      <top style="thin">
        <color indexed="8"/>
      </top>
      <bottom style="hair">
        <color indexed="23"/>
      </bottom>
    </border>
    <border>
      <left style="thin">
        <color indexed="8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8"/>
      </right>
      <top style="hair">
        <color indexed="23"/>
      </top>
      <bottom style="hair">
        <color indexed="23"/>
      </bottom>
    </border>
    <border>
      <left style="thin">
        <color indexed="8"/>
      </left>
      <right style="hair">
        <color indexed="23"/>
      </right>
      <top style="hair">
        <color indexed="23"/>
      </top>
      <bottom style="thin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8"/>
      </bottom>
    </border>
    <border>
      <left style="hair">
        <color indexed="23"/>
      </left>
      <right style="thin">
        <color indexed="8"/>
      </right>
      <top style="hair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hair">
        <color indexed="8"/>
      </right>
      <top style="thin">
        <color indexed="2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2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/>
      <protection locked="0"/>
    </xf>
    <xf numFmtId="164" fontId="5" fillId="3" borderId="1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Alignment="1">
      <alignment horizontal="center" vertical="center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6" fontId="7" fillId="0" borderId="3" xfId="0" applyNumberFormat="1" applyFont="1" applyBorder="1" applyAlignment="1" applyProtection="1">
      <alignment horizontal="center" vertical="center"/>
      <protection locked="0"/>
    </xf>
    <xf numFmtId="165" fontId="7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5" xfId="0" applyFont="1" applyBorder="1" applyAlignment="1" applyProtection="1">
      <alignment horizontal="center" vertical="center"/>
      <protection locked="0"/>
    </xf>
    <xf numFmtId="164" fontId="6" fillId="3" borderId="6" xfId="0" applyFont="1" applyFill="1" applyBorder="1" applyAlignment="1" applyProtection="1">
      <alignment horizontal="center" vertical="center"/>
      <protection locked="0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167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left" vertical="center"/>
      <protection locked="0"/>
    </xf>
    <xf numFmtId="168" fontId="1" fillId="0" borderId="0" xfId="0" applyNumberFormat="1" applyFont="1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164" fontId="6" fillId="0" borderId="8" xfId="0" applyFont="1" applyBorder="1" applyAlignment="1" applyProtection="1">
      <alignment horizontal="center" vertical="center"/>
      <protection locked="0"/>
    </xf>
    <xf numFmtId="164" fontId="6" fillId="3" borderId="9" xfId="0" applyFont="1" applyFill="1" applyBorder="1" applyAlignment="1" applyProtection="1">
      <alignment horizontal="center" vertical="center"/>
      <protection locked="0"/>
    </xf>
    <xf numFmtId="165" fontId="6" fillId="3" borderId="9" xfId="0" applyNumberFormat="1" applyFont="1" applyFill="1" applyBorder="1" applyAlignment="1" applyProtection="1">
      <alignment horizontal="center" vertical="center"/>
      <protection locked="0"/>
    </xf>
    <xf numFmtId="167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5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left" vertical="center"/>
      <protection locked="0"/>
    </xf>
    <xf numFmtId="164" fontId="5" fillId="0" borderId="0" xfId="0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left" vertical="center" wrapText="1"/>
      <protection locked="0"/>
    </xf>
    <xf numFmtId="164" fontId="6" fillId="0" borderId="12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6" fontId="6" fillId="0" borderId="14" xfId="0" applyNumberFormat="1" applyFont="1" applyBorder="1" applyAlignment="1" applyProtection="1">
      <alignment horizontal="center" vertical="center"/>
      <protection locked="0"/>
    </xf>
    <xf numFmtId="166" fontId="7" fillId="4" borderId="4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6" xfId="0" applyNumberFormat="1" applyFont="1" applyBorder="1" applyAlignment="1" applyProtection="1">
      <alignment horizontal="center" vertical="center"/>
      <protection locked="0"/>
    </xf>
    <xf numFmtId="165" fontId="7" fillId="0" borderId="17" xfId="0" applyNumberFormat="1" applyFont="1" applyBorder="1" applyAlignment="1" applyProtection="1">
      <alignment horizontal="center" vertical="center"/>
      <protection locked="0"/>
    </xf>
    <xf numFmtId="164" fontId="6" fillId="0" borderId="18" xfId="0" applyFont="1" applyBorder="1" applyAlignment="1" applyProtection="1">
      <alignment horizontal="center" vertical="center"/>
      <protection locked="0"/>
    </xf>
    <xf numFmtId="166" fontId="7" fillId="0" borderId="5" xfId="0" applyNumberFormat="1" applyFont="1" applyBorder="1" applyAlignment="1" applyProtection="1">
      <alignment horizontal="center" vertical="center" wrapText="1"/>
      <protection locked="0"/>
    </xf>
    <xf numFmtId="168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9" xfId="0" applyFont="1" applyBorder="1" applyAlignment="1" applyProtection="1">
      <alignment horizontal="center" vertical="center"/>
      <protection locked="0"/>
    </xf>
    <xf numFmtId="169" fontId="6" fillId="0" borderId="20" xfId="0" applyNumberFormat="1" applyFont="1" applyBorder="1" applyAlignment="1" applyProtection="1">
      <alignment horizontal="center" vertical="center"/>
      <protection locked="0"/>
    </xf>
    <xf numFmtId="170" fontId="6" fillId="0" borderId="21" xfId="0" applyNumberFormat="1" applyFont="1" applyBorder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 horizontal="center" vertical="center"/>
      <protection locked="0"/>
    </xf>
    <xf numFmtId="164" fontId="6" fillId="0" borderId="22" xfId="0" applyFont="1" applyBorder="1" applyAlignment="1" applyProtection="1">
      <alignment horizontal="center" vertical="center"/>
      <protection locked="0"/>
    </xf>
    <xf numFmtId="169" fontId="6" fillId="0" borderId="23" xfId="0" applyNumberFormat="1" applyFont="1" applyBorder="1" applyAlignment="1" applyProtection="1">
      <alignment horizontal="center" vertical="center"/>
      <protection locked="0"/>
    </xf>
    <xf numFmtId="170" fontId="6" fillId="0" borderId="24" xfId="0" applyNumberFormat="1" applyFont="1" applyBorder="1" applyAlignment="1" applyProtection="1">
      <alignment horizontal="center" vertical="center"/>
      <protection locked="0"/>
    </xf>
    <xf numFmtId="164" fontId="6" fillId="0" borderId="25" xfId="0" applyFont="1" applyBorder="1" applyAlignment="1" applyProtection="1">
      <alignment horizontal="center" vertical="center"/>
      <protection locked="0"/>
    </xf>
    <xf numFmtId="166" fontId="7" fillId="0" borderId="8" xfId="0" applyNumberFormat="1" applyFont="1" applyBorder="1" applyAlignment="1" applyProtection="1">
      <alignment horizontal="center" vertical="center" wrapText="1"/>
      <protection locked="0"/>
    </xf>
    <xf numFmtId="168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6" xfId="0" applyFont="1" applyBorder="1" applyAlignment="1" applyProtection="1">
      <alignment horizontal="center" vertical="center"/>
      <protection locked="0"/>
    </xf>
    <xf numFmtId="169" fontId="6" fillId="0" borderId="27" xfId="0" applyNumberFormat="1" applyFont="1" applyBorder="1" applyAlignment="1" applyProtection="1">
      <alignment horizontal="center" vertical="center"/>
      <protection locked="0"/>
    </xf>
    <xf numFmtId="170" fontId="6" fillId="0" borderId="28" xfId="0" applyNumberFormat="1" applyFont="1" applyBorder="1" applyAlignment="1" applyProtection="1">
      <alignment horizontal="center" vertical="center"/>
      <protection locked="0"/>
    </xf>
    <xf numFmtId="168" fontId="6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0" xfId="0" applyFont="1" applyAlignment="1" applyProtection="1">
      <alignment horizontal="center" vertical="center" wrapText="1"/>
      <protection locked="0"/>
    </xf>
    <xf numFmtId="168" fontId="10" fillId="0" borderId="0" xfId="0" applyNumberFormat="1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164" fontId="11" fillId="0" borderId="13" xfId="0" applyFont="1" applyBorder="1" applyAlignment="1">
      <alignment horizontal="center" vertical="center"/>
    </xf>
    <xf numFmtId="166" fontId="6" fillId="0" borderId="2" xfId="0" applyNumberFormat="1" applyFont="1" applyBorder="1" applyAlignment="1" applyProtection="1">
      <alignment horizontal="center" vertical="center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vertical="top"/>
      <protection locked="0"/>
    </xf>
    <xf numFmtId="165" fontId="4" fillId="0" borderId="0" xfId="0" applyNumberFormat="1" applyFont="1" applyAlignment="1" applyProtection="1">
      <alignment horizontal="left" vertical="center" wrapText="1"/>
      <protection locked="0"/>
    </xf>
    <xf numFmtId="164" fontId="6" fillId="0" borderId="6" xfId="0" applyFont="1" applyBorder="1" applyAlignment="1" applyProtection="1">
      <alignment horizontal="center" vertical="center" wrapText="1"/>
      <protection locked="0"/>
    </xf>
    <xf numFmtId="168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9" xfId="0" applyFont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5" xfId="0" applyFont="1" applyBorder="1" applyAlignment="1" applyProtection="1">
      <alignment horizontal="center" vertical="center" wrapText="1"/>
      <protection locked="0"/>
    </xf>
    <xf numFmtId="170" fontId="6" fillId="0" borderId="7" xfId="0" applyNumberFormat="1" applyFont="1" applyBorder="1" applyAlignment="1" applyProtection="1">
      <alignment horizontal="center" vertical="center"/>
      <protection locked="0"/>
    </xf>
    <xf numFmtId="172" fontId="9" fillId="0" borderId="29" xfId="0" applyNumberFormat="1" applyFont="1" applyBorder="1" applyAlignment="1" applyProtection="1">
      <alignment horizontal="center" vertical="center"/>
      <protection locked="0"/>
    </xf>
    <xf numFmtId="164" fontId="5" fillId="0" borderId="12" xfId="0" applyFont="1" applyBorder="1" applyAlignment="1" applyProtection="1">
      <alignment horizontal="left" vertical="center" wrapText="1"/>
      <protection locked="0"/>
    </xf>
    <xf numFmtId="164" fontId="5" fillId="2" borderId="30" xfId="0" applyFont="1" applyFill="1" applyBorder="1" applyAlignment="1" applyProtection="1">
      <alignment horizontal="center" vertical="center" wrapText="1"/>
      <protection locked="0"/>
    </xf>
    <xf numFmtId="166" fontId="6" fillId="0" borderId="31" xfId="0" applyNumberFormat="1" applyFont="1" applyBorder="1" applyAlignment="1" applyProtection="1">
      <alignment horizontal="center" vertic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8" xfId="0" applyFont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2" xfId="0" applyFont="1" applyBorder="1" applyAlignment="1">
      <alignment horizontal="center" vertical="center"/>
    </xf>
    <xf numFmtId="164" fontId="1" fillId="0" borderId="0" xfId="0" applyFont="1" applyAlignment="1" applyProtection="1">
      <alignment horizontal="left" vertical="center"/>
      <protection locked="0"/>
    </xf>
    <xf numFmtId="164" fontId="6" fillId="0" borderId="1" xfId="0" applyFont="1" applyBorder="1" applyAlignment="1" applyProtection="1">
      <alignment horizontal="center" vertical="center"/>
      <protection locked="0"/>
    </xf>
    <xf numFmtId="168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12" fillId="2" borderId="1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right" vertical="center"/>
      <protection locked="0"/>
    </xf>
    <xf numFmtId="168" fontId="5" fillId="0" borderId="1" xfId="0" applyNumberFormat="1" applyFont="1" applyBorder="1" applyAlignment="1" applyProtection="1">
      <alignment horizontal="center" vertical="center"/>
      <protection locked="0"/>
    </xf>
    <xf numFmtId="172" fontId="1" fillId="0" borderId="1" xfId="0" applyNumberFormat="1" applyFont="1" applyBorder="1" applyAlignment="1">
      <alignment horizontal="center" vertical="center"/>
    </xf>
    <xf numFmtId="164" fontId="6" fillId="0" borderId="0" xfId="0" applyFont="1" applyAlignment="1" applyProtection="1">
      <alignment horizontal="left" vertical="center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horizontal="left" vertical="center"/>
      <protection locked="0"/>
    </xf>
    <xf numFmtId="173" fontId="15" fillId="0" borderId="0" xfId="0" applyNumberFormat="1" applyFont="1" applyBorder="1" applyAlignment="1">
      <alignment horizontal="center"/>
    </xf>
    <xf numFmtId="165" fontId="6" fillId="0" borderId="0" xfId="0" applyNumberFormat="1" applyFont="1" applyAlignment="1" applyProtection="1">
      <alignment horizontal="left" vertical="center"/>
      <protection locked="0"/>
    </xf>
    <xf numFmtId="164" fontId="14" fillId="0" borderId="0" xfId="0" applyFont="1" applyAlignment="1" applyProtection="1">
      <alignment vertical="center"/>
      <protection locked="0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vertical="center"/>
    </xf>
    <xf numFmtId="165" fontId="9" fillId="0" borderId="0" xfId="0" applyNumberFormat="1" applyFont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6" fillId="0" borderId="3" xfId="0" applyFont="1" applyBorder="1" applyAlignment="1" applyProtection="1">
      <alignment horizontal="center" vertical="center"/>
      <protection locked="0"/>
    </xf>
    <xf numFmtId="174" fontId="6" fillId="0" borderId="3" xfId="0" applyNumberFormat="1" applyFont="1" applyBorder="1" applyAlignment="1" applyProtection="1">
      <alignment horizontal="center" vertical="center"/>
      <protection locked="0"/>
    </xf>
    <xf numFmtId="172" fontId="6" fillId="0" borderId="4" xfId="0" applyNumberFormat="1" applyFont="1" applyBorder="1" applyAlignment="1">
      <alignment horizontal="center" vertical="center"/>
    </xf>
    <xf numFmtId="174" fontId="6" fillId="0" borderId="6" xfId="0" applyNumberFormat="1" applyFont="1" applyBorder="1" applyAlignment="1" applyProtection="1">
      <alignment horizontal="center" vertical="center"/>
      <protection locked="0"/>
    </xf>
    <xf numFmtId="172" fontId="1" fillId="0" borderId="7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74" fontId="6" fillId="0" borderId="9" xfId="0" applyNumberFormat="1" applyFont="1" applyBorder="1" applyAlignment="1" applyProtection="1">
      <alignment horizontal="center" vertical="center"/>
      <protection locked="0"/>
    </xf>
    <xf numFmtId="169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horizontal="center" vertical="center" wrapText="1"/>
      <protection locked="0"/>
    </xf>
    <xf numFmtId="168" fontId="6" fillId="0" borderId="3" xfId="0" applyNumberFormat="1" applyFont="1" applyBorder="1" applyAlignment="1" applyProtection="1">
      <alignment horizontal="center" vertical="center"/>
      <protection locked="0"/>
    </xf>
    <xf numFmtId="164" fontId="6" fillId="3" borderId="4" xfId="0" applyFont="1" applyFill="1" applyBorder="1" applyAlignment="1" applyProtection="1">
      <alignment horizontal="center" vertical="center"/>
      <protection locked="0"/>
    </xf>
    <xf numFmtId="164" fontId="6" fillId="0" borderId="8" xfId="0" applyFont="1" applyBorder="1" applyAlignment="1" applyProtection="1">
      <alignment horizontal="center" vertical="center" wrapText="1"/>
      <protection locked="0"/>
    </xf>
    <xf numFmtId="168" fontId="6" fillId="0" borderId="9" xfId="0" applyNumberFormat="1" applyFont="1" applyBorder="1" applyAlignment="1" applyProtection="1">
      <alignment horizontal="center" vertical="center"/>
      <protection locked="0"/>
    </xf>
    <xf numFmtId="164" fontId="6" fillId="3" borderId="10" xfId="0" applyFont="1" applyFill="1" applyBorder="1" applyAlignment="1" applyProtection="1">
      <alignment horizontal="center" vertical="center"/>
      <protection locked="0"/>
    </xf>
    <xf numFmtId="165" fontId="6" fillId="0" borderId="31" xfId="0" applyNumberFormat="1" applyFont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 horizontal="center" vertical="center" wrapText="1"/>
      <protection locked="0"/>
    </xf>
    <xf numFmtId="168" fontId="6" fillId="0" borderId="6" xfId="0" applyNumberFormat="1" applyFont="1" applyBorder="1" applyAlignment="1" applyProtection="1">
      <alignment horizontal="center" vertical="center"/>
      <protection locked="0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32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>
      <alignment horizontal="left" vertical="center"/>
    </xf>
    <xf numFmtId="165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Font="1" applyAlignment="1">
      <alignment horizontal="left" vertical="center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172" fontId="6" fillId="0" borderId="0" xfId="0" applyNumberFormat="1" applyFont="1" applyAlignment="1" applyProtection="1">
      <alignment horizontal="left" vertical="center"/>
      <protection locked="0"/>
    </xf>
    <xf numFmtId="172" fontId="1" fillId="0" borderId="0" xfId="0" applyNumberFormat="1" applyFont="1" applyAlignment="1">
      <alignment horizontal="center" vertical="center"/>
    </xf>
    <xf numFmtId="164" fontId="6" fillId="3" borderId="1" xfId="0" applyFont="1" applyFill="1" applyBorder="1" applyAlignment="1" applyProtection="1">
      <alignment horizontal="center" vertical="center"/>
      <protection locked="0"/>
    </xf>
    <xf numFmtId="168" fontId="4" fillId="5" borderId="33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Alignment="1" applyProtection="1">
      <alignment horizontal="left" vertical="center"/>
      <protection locked="0"/>
    </xf>
    <xf numFmtId="164" fontId="17" fillId="0" borderId="34" xfId="0" applyFont="1" applyBorder="1" applyAlignment="1" applyProtection="1">
      <alignment horizontal="center" vertical="center" wrapText="1"/>
      <protection locked="0"/>
    </xf>
    <xf numFmtId="164" fontId="17" fillId="0" borderId="35" xfId="0" applyFont="1" applyBorder="1" applyAlignment="1" applyProtection="1">
      <alignment horizontal="center" vertical="center"/>
      <protection locked="0"/>
    </xf>
    <xf numFmtId="164" fontId="17" fillId="0" borderId="36" xfId="0" applyFont="1" applyBorder="1" applyAlignment="1" applyProtection="1">
      <alignment horizontal="center" vertical="center"/>
      <protection locked="0"/>
    </xf>
    <xf numFmtId="172" fontId="17" fillId="0" borderId="37" xfId="0" applyNumberFormat="1" applyFont="1" applyBorder="1" applyAlignment="1" applyProtection="1">
      <alignment horizontal="center" vertical="center"/>
      <protection locked="0"/>
    </xf>
    <xf numFmtId="164" fontId="17" fillId="0" borderId="38" xfId="0" applyFont="1" applyBorder="1" applyAlignment="1" applyProtection="1">
      <alignment horizontal="center" vertical="center"/>
      <protection locked="0"/>
    </xf>
    <xf numFmtId="164" fontId="17" fillId="0" borderId="39" xfId="0" applyFont="1" applyBorder="1" applyAlignment="1" applyProtection="1">
      <alignment horizontal="center" vertical="center"/>
      <protection locked="0"/>
    </xf>
    <xf numFmtId="172" fontId="17" fillId="0" borderId="40" xfId="0" applyNumberFormat="1" applyFont="1" applyBorder="1" applyAlignment="1" applyProtection="1">
      <alignment horizontal="center" vertical="center"/>
      <protection locked="0"/>
    </xf>
    <xf numFmtId="164" fontId="17" fillId="0" borderId="41" xfId="0" applyFont="1" applyBorder="1" applyAlignment="1" applyProtection="1">
      <alignment horizontal="center" vertical="center"/>
      <protection locked="0"/>
    </xf>
    <xf numFmtId="164" fontId="17" fillId="0" borderId="42" xfId="0" applyFont="1" applyBorder="1" applyAlignment="1" applyProtection="1">
      <alignment horizontal="center" vertical="center"/>
      <protection locked="0"/>
    </xf>
    <xf numFmtId="172" fontId="17" fillId="0" borderId="43" xfId="0" applyNumberFormat="1" applyFont="1" applyBorder="1" applyAlignment="1" applyProtection="1">
      <alignment horizontal="center" vertical="center"/>
      <protection locked="0"/>
    </xf>
    <xf numFmtId="165" fontId="6" fillId="0" borderId="6" xfId="0" applyNumberFormat="1" applyFont="1" applyBorder="1" applyAlignment="1" applyProtection="1">
      <alignment horizontal="center" vertical="center"/>
      <protection locked="0"/>
    </xf>
    <xf numFmtId="165" fontId="6" fillId="0" borderId="9" xfId="0" applyNumberFormat="1" applyFont="1" applyBorder="1" applyAlignment="1" applyProtection="1">
      <alignment horizontal="center" vertical="center"/>
      <protection locked="0"/>
    </xf>
    <xf numFmtId="168" fontId="6" fillId="0" borderId="7" xfId="0" applyNumberFormat="1" applyFont="1" applyBorder="1" applyAlignment="1" applyProtection="1">
      <alignment horizontal="center" vertical="center" wrapText="1"/>
      <protection locked="0"/>
    </xf>
    <xf numFmtId="168" fontId="6" fillId="0" borderId="10" xfId="0" applyNumberFormat="1" applyFont="1" applyBorder="1" applyAlignment="1" applyProtection="1">
      <alignment horizontal="center" vertical="center" wrapText="1"/>
      <protection locked="0"/>
    </xf>
    <xf numFmtId="168" fontId="6" fillId="0" borderId="0" xfId="0" applyNumberFormat="1" applyFont="1" applyAlignment="1" applyProtection="1">
      <alignment horizontal="center" vertical="center"/>
      <protection locked="0"/>
    </xf>
    <xf numFmtId="164" fontId="6" fillId="0" borderId="4" xfId="0" applyFont="1" applyBorder="1" applyAlignment="1" applyProtection="1">
      <alignment horizontal="center" vertical="center"/>
      <protection locked="0"/>
    </xf>
    <xf numFmtId="164" fontId="6" fillId="0" borderId="10" xfId="0" applyFont="1" applyBorder="1" applyAlignment="1" applyProtection="1">
      <alignment horizontal="center" vertical="center"/>
      <protection locked="0"/>
    </xf>
    <xf numFmtId="168" fontId="4" fillId="0" borderId="33" xfId="0" applyNumberFormat="1" applyFont="1" applyBorder="1" applyAlignment="1" applyProtection="1">
      <alignment horizontal="center" vertical="center"/>
      <protection locked="0"/>
    </xf>
    <xf numFmtId="168" fontId="4" fillId="0" borderId="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295275</xdr:colOff>
      <xdr:row>0</xdr:row>
      <xdr:rowOff>352425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2952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295275</xdr:colOff>
      <xdr:row>0</xdr:row>
      <xdr:rowOff>342900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2952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120"/>
  <sheetViews>
    <sheetView workbookViewId="0" topLeftCell="A1">
      <selection activeCell="H1" sqref="H1"/>
    </sheetView>
  </sheetViews>
  <sheetFormatPr defaultColWidth="9.140625" defaultRowHeight="12.75"/>
  <cols>
    <col min="1" max="1" width="2.7109375" style="1" customWidth="1"/>
    <col min="2" max="2" width="3.28125" style="1" hidden="1" customWidth="1"/>
    <col min="3" max="3" width="10.28125" style="1" customWidth="1"/>
    <col min="4" max="4" width="11.28125" style="1" customWidth="1"/>
    <col min="5" max="5" width="9.421875" style="1" customWidth="1"/>
    <col min="6" max="6" width="8.28125" style="1" customWidth="1"/>
    <col min="7" max="7" width="11.421875" style="1" customWidth="1"/>
    <col min="8" max="8" width="7.8515625" style="1" customWidth="1"/>
    <col min="9" max="9" width="9.00390625" style="2" customWidth="1"/>
    <col min="10" max="10" width="4.28125" style="1" customWidth="1"/>
    <col min="11" max="11" width="7.28125" style="1" customWidth="1"/>
    <col min="12" max="12" width="3.7109375" style="1" customWidth="1"/>
    <col min="13" max="13" width="6.7109375" style="1" customWidth="1"/>
    <col min="14" max="14" width="6.28125" style="1" customWidth="1"/>
    <col min="15" max="16384" width="8.7109375" style="1" customWidth="1"/>
  </cols>
  <sheetData>
    <row r="1" spans="1:14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5" spans="2:11" ht="11.25">
      <c r="B5" s="6"/>
      <c r="C5" s="6"/>
      <c r="D5" s="7" t="s">
        <v>2</v>
      </c>
      <c r="E5" s="7"/>
      <c r="F5" s="7"/>
      <c r="G5" s="7"/>
      <c r="H5" s="7"/>
      <c r="I5" s="7"/>
      <c r="J5" s="6"/>
      <c r="K5" s="6"/>
    </row>
    <row r="6" ht="6.75" customHeight="1"/>
    <row r="7" spans="2:13" ht="39" customHeight="1">
      <c r="B7" s="6"/>
      <c r="C7" s="6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9" t="s">
        <v>8</v>
      </c>
      <c r="J7" s="10"/>
      <c r="K7" s="11" t="s">
        <v>9</v>
      </c>
      <c r="L7" s="11"/>
      <c r="M7" s="11"/>
    </row>
    <row r="8" spans="2:11" s="12" customFormat="1" ht="9.75" customHeight="1">
      <c r="B8" s="10"/>
      <c r="C8" s="10"/>
      <c r="D8" s="13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5" t="s">
        <v>15</v>
      </c>
      <c r="J8" s="10"/>
      <c r="K8" s="10"/>
    </row>
    <row r="9" spans="2:14" ht="15.75" customHeight="1">
      <c r="B9" s="6"/>
      <c r="C9" s="6"/>
      <c r="D9" s="16" t="s">
        <v>16</v>
      </c>
      <c r="E9" s="17"/>
      <c r="F9" s="18"/>
      <c r="G9" s="19">
        <v>0</v>
      </c>
      <c r="H9" s="20">
        <v>0</v>
      </c>
      <c r="I9" s="21">
        <f aca="true" t="shared" si="0" ref="I9:I13">G9*H9</f>
        <v>0</v>
      </c>
      <c r="J9" s="10"/>
      <c r="K9" s="22"/>
      <c r="L9" s="23"/>
      <c r="M9" s="22"/>
      <c r="N9" s="24"/>
    </row>
    <row r="10" spans="2:14" ht="15.75" customHeight="1">
      <c r="B10" s="6"/>
      <c r="C10" s="6"/>
      <c r="D10" s="16" t="s">
        <v>17</v>
      </c>
      <c r="E10" s="17"/>
      <c r="F10" s="18"/>
      <c r="G10" s="19">
        <f>IF(F10=0,0,(F10/F14))</f>
        <v>0</v>
      </c>
      <c r="H10" s="20">
        <v>5</v>
      </c>
      <c r="I10" s="21">
        <f t="shared" si="0"/>
        <v>0</v>
      </c>
      <c r="J10" s="10"/>
      <c r="K10" s="22"/>
      <c r="L10" s="23"/>
      <c r="M10" s="22"/>
      <c r="N10" s="24"/>
    </row>
    <row r="11" spans="2:14" ht="15.75" customHeight="1">
      <c r="B11" s="6"/>
      <c r="C11" s="6"/>
      <c r="D11" s="16" t="s">
        <v>18</v>
      </c>
      <c r="E11" s="17"/>
      <c r="F11" s="18"/>
      <c r="G11" s="19">
        <f>IF(F11=0,0,(F11/F14))</f>
        <v>0</v>
      </c>
      <c r="H11" s="20">
        <v>15</v>
      </c>
      <c r="I11" s="21">
        <f t="shared" si="0"/>
        <v>0</v>
      </c>
      <c r="J11" s="10"/>
      <c r="K11" s="22"/>
      <c r="L11" s="23"/>
      <c r="M11" s="22"/>
      <c r="N11" s="24"/>
    </row>
    <row r="12" spans="2:14" ht="15.75" customHeight="1">
      <c r="B12" s="6"/>
      <c r="C12" s="6"/>
      <c r="D12" s="16" t="s">
        <v>19</v>
      </c>
      <c r="E12" s="17"/>
      <c r="F12" s="18"/>
      <c r="G12" s="19">
        <f>IF(F12=0,0,(F12/F14))</f>
        <v>0</v>
      </c>
      <c r="H12" s="20">
        <v>30</v>
      </c>
      <c r="I12" s="21">
        <f t="shared" si="0"/>
        <v>0</v>
      </c>
      <c r="J12" s="10"/>
      <c r="K12" s="22"/>
      <c r="L12" s="23"/>
      <c r="M12" s="22"/>
      <c r="N12" s="24"/>
    </row>
    <row r="13" spans="2:14" ht="15.75" customHeight="1">
      <c r="B13" s="6"/>
      <c r="C13" s="6"/>
      <c r="D13" s="25" t="s">
        <v>20</v>
      </c>
      <c r="E13" s="26"/>
      <c r="F13" s="27"/>
      <c r="G13" s="28">
        <f>IF(F13=0,0,(F13/F14))</f>
        <v>0</v>
      </c>
      <c r="H13" s="29">
        <v>50</v>
      </c>
      <c r="I13" s="30">
        <f t="shared" si="0"/>
        <v>0</v>
      </c>
      <c r="J13" s="10"/>
      <c r="K13" s="10"/>
      <c r="M13" s="22"/>
      <c r="N13" s="24"/>
    </row>
    <row r="14" spans="2:14" ht="16.5" customHeight="1">
      <c r="B14" s="6"/>
      <c r="C14" s="6"/>
      <c r="D14" s="10"/>
      <c r="E14" s="31" t="s">
        <v>21</v>
      </c>
      <c r="F14" s="32">
        <f>SUM(F9:F13)</f>
        <v>0</v>
      </c>
      <c r="G14" s="10"/>
      <c r="H14" s="33"/>
      <c r="I14" s="34"/>
      <c r="J14" s="10" t="s">
        <v>22</v>
      </c>
      <c r="K14" s="35">
        <f>SUM(I9:I13)</f>
        <v>0</v>
      </c>
      <c r="M14" s="22"/>
      <c r="N14" s="24"/>
    </row>
    <row r="15" spans="2:14" ht="13.5" customHeight="1">
      <c r="B15" s="6"/>
      <c r="C15" s="6"/>
      <c r="D15" s="6"/>
      <c r="E15" s="6"/>
      <c r="F15" s="6"/>
      <c r="G15" s="6"/>
      <c r="H15" s="6"/>
      <c r="I15" s="36"/>
      <c r="J15" s="6"/>
      <c r="K15" s="6" t="s">
        <v>23</v>
      </c>
      <c r="M15" s="22"/>
      <c r="N15" s="24"/>
    </row>
    <row r="16" spans="2:11" ht="9" customHeight="1">
      <c r="B16" s="37" t="s">
        <v>24</v>
      </c>
      <c r="C16" s="38" t="s">
        <v>25</v>
      </c>
      <c r="D16" s="38"/>
      <c r="E16" s="38"/>
      <c r="F16" s="10"/>
      <c r="G16" s="39" t="s">
        <v>26</v>
      </c>
      <c r="H16" s="39"/>
      <c r="I16" s="39"/>
      <c r="J16" s="39"/>
      <c r="K16" s="40"/>
    </row>
    <row r="17" spans="2:11" ht="7.5" customHeight="1">
      <c r="B17" s="37"/>
      <c r="C17" s="38"/>
      <c r="D17" s="38"/>
      <c r="E17" s="38"/>
      <c r="F17" s="37"/>
      <c r="G17" s="39"/>
      <c r="H17" s="39"/>
      <c r="I17" s="39"/>
      <c r="J17" s="39"/>
      <c r="K17" s="40"/>
    </row>
    <row r="18" spans="2:11" ht="12.75" customHeight="1">
      <c r="B18" s="37"/>
      <c r="C18" s="38"/>
      <c r="D18" s="38"/>
      <c r="E18" s="38"/>
      <c r="F18" s="10"/>
      <c r="G18" s="31"/>
      <c r="H18" s="41"/>
      <c r="I18" s="41"/>
      <c r="J18" s="41"/>
      <c r="K18" s="40"/>
    </row>
    <row r="19" spans="2:11" ht="6.75" customHeight="1">
      <c r="B19" s="12"/>
      <c r="C19" s="12"/>
      <c r="D19" s="12"/>
      <c r="E19" s="12"/>
      <c r="F19" s="12"/>
      <c r="G19" s="12"/>
      <c r="H19" s="12"/>
      <c r="I19" s="42"/>
      <c r="J19" s="12"/>
      <c r="K19" s="40"/>
    </row>
    <row r="20" spans="1:11" ht="45" customHeight="1">
      <c r="A20" s="43"/>
      <c r="B20" s="8" t="s">
        <v>27</v>
      </c>
      <c r="C20" s="8"/>
      <c r="D20" s="8" t="s">
        <v>28</v>
      </c>
      <c r="E20" s="10"/>
      <c r="F20" s="10"/>
      <c r="G20" s="8" t="s">
        <v>29</v>
      </c>
      <c r="H20" s="8" t="s">
        <v>30</v>
      </c>
      <c r="I20" s="9" t="s">
        <v>31</v>
      </c>
      <c r="J20" s="10"/>
      <c r="K20" s="40"/>
    </row>
    <row r="21" spans="2:11" ht="9.75" customHeight="1">
      <c r="B21" s="44"/>
      <c r="C21" s="13" t="s">
        <v>32</v>
      </c>
      <c r="D21" s="45" t="s">
        <v>33</v>
      </c>
      <c r="E21" s="46"/>
      <c r="F21" s="46"/>
      <c r="G21" s="47" t="s">
        <v>34</v>
      </c>
      <c r="H21" s="48" t="s">
        <v>35</v>
      </c>
      <c r="I21" s="49" t="s">
        <v>36</v>
      </c>
      <c r="J21" s="10"/>
      <c r="K21" s="40"/>
    </row>
    <row r="22" spans="2:11" ht="15.75" customHeight="1">
      <c r="B22" s="50" t="s">
        <v>37</v>
      </c>
      <c r="C22" s="51" t="s">
        <v>38</v>
      </c>
      <c r="D22" s="52"/>
      <c r="E22" s="10"/>
      <c r="F22" s="10"/>
      <c r="G22" s="53" t="s">
        <v>39</v>
      </c>
      <c r="H22" s="54">
        <f>IF(K26=0,"X"," ")</f>
        <v>0</v>
      </c>
      <c r="I22" s="55">
        <v>0</v>
      </c>
      <c r="J22" s="56">
        <f>IF(F26&lt;50,0)</f>
        <v>0</v>
      </c>
      <c r="K22" s="40"/>
    </row>
    <row r="23" spans="2:11" ht="15.75" customHeight="1">
      <c r="B23" s="50" t="s">
        <v>40</v>
      </c>
      <c r="C23" s="51" t="s">
        <v>41</v>
      </c>
      <c r="D23" s="52"/>
      <c r="E23" s="10"/>
      <c r="F23" s="10"/>
      <c r="G23" s="57" t="s">
        <v>42</v>
      </c>
      <c r="H23" s="58">
        <f>IF(K26=10,"X"," ")</f>
        <v>0</v>
      </c>
      <c r="I23" s="59">
        <v>10</v>
      </c>
      <c r="J23" s="56">
        <f>IF(F26&gt;50,10)</f>
        <v>0</v>
      </c>
      <c r="K23" s="40"/>
    </row>
    <row r="24" spans="2:11" ht="15.75" customHeight="1">
      <c r="B24" s="50" t="s">
        <v>43</v>
      </c>
      <c r="C24" s="51" t="s">
        <v>44</v>
      </c>
      <c r="D24" s="52"/>
      <c r="E24" s="10"/>
      <c r="F24" s="10"/>
      <c r="G24" s="57" t="s">
        <v>45</v>
      </c>
      <c r="H24" s="58">
        <f>IF(K26=20,"X"," ")</f>
        <v>0</v>
      </c>
      <c r="I24" s="59">
        <v>20</v>
      </c>
      <c r="J24" s="56">
        <f>IF(F26&gt;75,10)</f>
        <v>0</v>
      </c>
      <c r="K24" s="40"/>
    </row>
    <row r="25" spans="2:11" ht="15.75" customHeight="1">
      <c r="B25" s="60" t="s">
        <v>46</v>
      </c>
      <c r="C25" s="61" t="s">
        <v>47</v>
      </c>
      <c r="D25" s="62"/>
      <c r="E25" s="10"/>
      <c r="F25" s="10"/>
      <c r="G25" s="63" t="s">
        <v>48</v>
      </c>
      <c r="H25" s="64">
        <f>IF(K26=30,"X","")</f>
        <v>0</v>
      </c>
      <c r="I25" s="65">
        <v>30</v>
      </c>
      <c r="J25" s="56">
        <f>IF(F26&gt;100,10)</f>
        <v>0</v>
      </c>
      <c r="K25" s="40"/>
    </row>
    <row r="26" spans="2:11" ht="15.75" customHeight="1">
      <c r="B26" s="10"/>
      <c r="C26" s="31" t="s">
        <v>49</v>
      </c>
      <c r="D26" s="66">
        <f>SUM(D22:D25)</f>
        <v>0</v>
      </c>
      <c r="E26" s="67" t="s">
        <v>50</v>
      </c>
      <c r="F26" s="68">
        <f>IF(F14=0,0,((D26/F14*100)))</f>
        <v>0</v>
      </c>
      <c r="G26" s="10"/>
      <c r="H26" s="10"/>
      <c r="I26" s="69"/>
      <c r="J26" s="10" t="s">
        <v>51</v>
      </c>
      <c r="K26" s="35">
        <f>SUM(J22:J25)</f>
        <v>0</v>
      </c>
    </row>
    <row r="27" spans="2:11" ht="13.5" customHeight="1">
      <c r="B27" s="12"/>
      <c r="C27" s="12"/>
      <c r="D27" s="12"/>
      <c r="E27" s="12"/>
      <c r="F27" s="12"/>
      <c r="G27" s="12"/>
      <c r="H27" s="12"/>
      <c r="I27" s="42"/>
      <c r="J27" s="12"/>
      <c r="K27" s="12" t="s">
        <v>23</v>
      </c>
    </row>
    <row r="28" spans="2:11" ht="18" customHeight="1">
      <c r="B28" s="38" t="s">
        <v>52</v>
      </c>
      <c r="C28" s="38"/>
      <c r="D28" s="38"/>
      <c r="E28" s="38"/>
      <c r="F28" s="6"/>
      <c r="G28" s="10"/>
      <c r="H28" s="10"/>
      <c r="I28" s="69"/>
      <c r="J28" s="10"/>
      <c r="K28" s="12"/>
    </row>
    <row r="29" spans="7:11" ht="6.75" customHeight="1">
      <c r="G29" s="12"/>
      <c r="H29" s="12"/>
      <c r="I29" s="42"/>
      <c r="J29" s="12"/>
      <c r="K29" s="12"/>
    </row>
    <row r="30" spans="1:11" ht="24.75" customHeight="1">
      <c r="A30" s="70"/>
      <c r="B30" s="8" t="s">
        <v>53</v>
      </c>
      <c r="C30" s="8"/>
      <c r="D30" s="8" t="s">
        <v>54</v>
      </c>
      <c r="E30" s="8" t="s">
        <v>55</v>
      </c>
      <c r="F30" s="6"/>
      <c r="G30" s="10"/>
      <c r="H30" s="10"/>
      <c r="I30" s="69"/>
      <c r="J30" s="10"/>
      <c r="K30" s="12"/>
    </row>
    <row r="31" spans="1:11" ht="12" customHeight="1">
      <c r="A31" s="43"/>
      <c r="B31" s="71" t="s">
        <v>56</v>
      </c>
      <c r="C31" s="71"/>
      <c r="D31" s="72" t="s">
        <v>57</v>
      </c>
      <c r="E31" s="73" t="s">
        <v>58</v>
      </c>
      <c r="F31" s="6"/>
      <c r="G31" s="74"/>
      <c r="H31" s="75"/>
      <c r="I31" s="75"/>
      <c r="J31" s="75"/>
      <c r="K31" s="12"/>
    </row>
    <row r="32" spans="1:14" ht="18" customHeight="1">
      <c r="A32" s="43"/>
      <c r="B32" s="16">
        <v>1</v>
      </c>
      <c r="C32" s="20" t="s">
        <v>59</v>
      </c>
      <c r="D32" s="76" t="s">
        <v>60</v>
      </c>
      <c r="E32" s="77">
        <f>F14</f>
        <v>0</v>
      </c>
      <c r="F32" s="6"/>
      <c r="G32" s="74"/>
      <c r="H32" s="75"/>
      <c r="I32" s="75"/>
      <c r="J32" s="75"/>
      <c r="K32" s="12"/>
      <c r="L32" s="6"/>
      <c r="M32" s="6"/>
      <c r="N32" s="6"/>
    </row>
    <row r="33" spans="1:14" ht="18" customHeight="1">
      <c r="A33" s="43"/>
      <c r="B33" s="16">
        <v>2</v>
      </c>
      <c r="C33" s="20" t="s">
        <v>61</v>
      </c>
      <c r="D33" s="76" t="s">
        <v>62</v>
      </c>
      <c r="E33" s="77">
        <f>D26</f>
        <v>0</v>
      </c>
      <c r="F33" s="6"/>
      <c r="G33" s="8" t="s">
        <v>63</v>
      </c>
      <c r="H33" s="8" t="s">
        <v>30</v>
      </c>
      <c r="I33" s="9" t="s">
        <v>64</v>
      </c>
      <c r="J33" s="10"/>
      <c r="K33" s="12"/>
      <c r="L33" s="6"/>
      <c r="M33" s="6"/>
      <c r="N33" s="6"/>
    </row>
    <row r="34" spans="1:14" ht="16.5" customHeight="1">
      <c r="A34" s="43"/>
      <c r="B34" s="16">
        <v>3</v>
      </c>
      <c r="C34" s="20" t="s">
        <v>65</v>
      </c>
      <c r="D34" s="76" t="s">
        <v>66</v>
      </c>
      <c r="E34" s="77">
        <f>E33*0.6</f>
        <v>0</v>
      </c>
      <c r="F34" s="6"/>
      <c r="G34" s="47" t="s">
        <v>67</v>
      </c>
      <c r="H34" s="48" t="s">
        <v>68</v>
      </c>
      <c r="I34" s="49" t="s">
        <v>69</v>
      </c>
      <c r="J34" s="10"/>
      <c r="K34" s="12"/>
      <c r="L34" s="6"/>
      <c r="M34" s="6"/>
      <c r="N34" s="6"/>
    </row>
    <row r="35" spans="1:14" ht="19.5" customHeight="1">
      <c r="A35" s="43"/>
      <c r="B35" s="25" t="s">
        <v>70</v>
      </c>
      <c r="C35" s="29" t="s">
        <v>71</v>
      </c>
      <c r="D35" s="78" t="s">
        <v>72</v>
      </c>
      <c r="E35" s="79">
        <f>E32+E34</f>
        <v>0</v>
      </c>
      <c r="F35" s="6"/>
      <c r="G35" s="80" t="s">
        <v>73</v>
      </c>
      <c r="H35" s="20" t="s">
        <v>74</v>
      </c>
      <c r="I35" s="81">
        <v>0</v>
      </c>
      <c r="J35" s="82">
        <v>0</v>
      </c>
      <c r="K35" s="12"/>
      <c r="L35" s="6"/>
      <c r="M35" s="6"/>
      <c r="N35" s="6"/>
    </row>
    <row r="36" spans="2:14" ht="16.5" customHeight="1">
      <c r="B36" s="10"/>
      <c r="C36" s="10"/>
      <c r="D36" s="10"/>
      <c r="E36" s="10"/>
      <c r="F36" s="6"/>
      <c r="G36" s="80" t="s">
        <v>75</v>
      </c>
      <c r="H36" s="20"/>
      <c r="I36" s="81">
        <v>10</v>
      </c>
      <c r="J36" s="82">
        <f aca="true" t="shared" si="1" ref="J36:J40">IF(H36="X",10,0)</f>
        <v>0</v>
      </c>
      <c r="K36" s="12"/>
      <c r="L36" s="6"/>
      <c r="M36" s="6"/>
      <c r="N36" s="6"/>
    </row>
    <row r="37" spans="2:14" ht="16.5" customHeight="1">
      <c r="B37" s="6"/>
      <c r="C37" s="83" t="s">
        <v>76</v>
      </c>
      <c r="D37" s="83"/>
      <c r="E37" s="83"/>
      <c r="F37" s="6"/>
      <c r="G37" s="80" t="s">
        <v>77</v>
      </c>
      <c r="H37" s="20"/>
      <c r="I37" s="81">
        <v>10</v>
      </c>
      <c r="J37" s="82">
        <f t="shared" si="1"/>
        <v>0</v>
      </c>
      <c r="K37" s="12"/>
      <c r="L37" s="6"/>
      <c r="M37" s="6"/>
      <c r="N37" s="6"/>
    </row>
    <row r="38" spans="2:14" ht="16.5" customHeight="1">
      <c r="B38" s="22" t="s">
        <v>78</v>
      </c>
      <c r="C38" s="83"/>
      <c r="D38" s="83"/>
      <c r="E38" s="83"/>
      <c r="F38" s="6"/>
      <c r="G38" s="80" t="s">
        <v>79</v>
      </c>
      <c r="H38" s="20"/>
      <c r="I38" s="81">
        <v>10</v>
      </c>
      <c r="J38" s="82">
        <f t="shared" si="1"/>
        <v>0</v>
      </c>
      <c r="K38" s="12"/>
      <c r="L38" s="6"/>
      <c r="M38" s="6"/>
      <c r="N38" s="6"/>
    </row>
    <row r="39" spans="2:14" ht="16.5" customHeight="1">
      <c r="B39" s="84" t="s">
        <v>53</v>
      </c>
      <c r="C39" s="8"/>
      <c r="D39" s="8" t="s">
        <v>54</v>
      </c>
      <c r="E39" s="8" t="s">
        <v>55</v>
      </c>
      <c r="F39" s="6"/>
      <c r="G39" s="80" t="s">
        <v>80</v>
      </c>
      <c r="H39" s="20"/>
      <c r="I39" s="81">
        <v>10</v>
      </c>
      <c r="J39" s="82">
        <f t="shared" si="1"/>
        <v>0</v>
      </c>
      <c r="K39" s="12"/>
      <c r="L39" s="6"/>
      <c r="M39" s="6"/>
      <c r="N39" s="6"/>
    </row>
    <row r="40" spans="2:14" ht="16.5" customHeight="1">
      <c r="B40" s="85" t="s">
        <v>81</v>
      </c>
      <c r="C40" s="71"/>
      <c r="D40" s="14" t="s">
        <v>82</v>
      </c>
      <c r="E40" s="86" t="s">
        <v>83</v>
      </c>
      <c r="F40" s="6"/>
      <c r="G40" s="87" t="s">
        <v>84</v>
      </c>
      <c r="H40" s="29"/>
      <c r="I40" s="88">
        <v>10</v>
      </c>
      <c r="J40" s="82">
        <f t="shared" si="1"/>
        <v>0</v>
      </c>
      <c r="K40" s="89"/>
      <c r="L40" s="6"/>
      <c r="M40" s="90"/>
      <c r="N40" s="6"/>
    </row>
    <row r="41" spans="2:14" ht="15.75" customHeight="1">
      <c r="B41" s="91">
        <v>1</v>
      </c>
      <c r="C41" s="16" t="s">
        <v>85</v>
      </c>
      <c r="D41" s="76" t="s">
        <v>62</v>
      </c>
      <c r="E41" s="92"/>
      <c r="F41" s="10"/>
      <c r="G41" s="10"/>
      <c r="H41" s="10"/>
      <c r="I41" s="69" t="s">
        <v>86</v>
      </c>
      <c r="J41" s="10" t="s">
        <v>87</v>
      </c>
      <c r="K41" s="66">
        <f>SUM(J35:J40)</f>
        <v>0</v>
      </c>
      <c r="L41" s="6"/>
      <c r="M41" s="6"/>
      <c r="N41" s="6"/>
    </row>
    <row r="42" spans="2:14" ht="18.75" customHeight="1">
      <c r="B42" s="91">
        <v>2</v>
      </c>
      <c r="C42" s="16" t="s">
        <v>88</v>
      </c>
      <c r="D42" s="76" t="s">
        <v>89</v>
      </c>
      <c r="E42" s="92"/>
      <c r="F42" s="10"/>
      <c r="G42" s="10"/>
      <c r="H42" s="10"/>
      <c r="I42" s="10"/>
      <c r="J42" s="10"/>
      <c r="K42" s="10"/>
      <c r="L42" s="6"/>
      <c r="M42" s="6"/>
      <c r="N42" s="6"/>
    </row>
    <row r="43" spans="2:14" ht="15.75" customHeight="1">
      <c r="B43" s="91">
        <v>3</v>
      </c>
      <c r="C43" s="16" t="s">
        <v>90</v>
      </c>
      <c r="D43" s="76" t="s">
        <v>91</v>
      </c>
      <c r="E43" s="77">
        <f>E42*0.6</f>
        <v>0</v>
      </c>
      <c r="F43" s="10"/>
      <c r="G43" s="10"/>
      <c r="H43" s="10"/>
      <c r="I43" s="10"/>
      <c r="J43" s="10"/>
      <c r="K43" s="10"/>
      <c r="L43" s="6"/>
      <c r="M43" s="8" t="s">
        <v>92</v>
      </c>
      <c r="N43" s="93" t="s">
        <v>93</v>
      </c>
    </row>
    <row r="44" spans="2:14" ht="18" customHeight="1">
      <c r="B44" s="91" t="s">
        <v>94</v>
      </c>
      <c r="C44" s="25" t="s">
        <v>95</v>
      </c>
      <c r="D44" s="78" t="s">
        <v>96</v>
      </c>
      <c r="E44" s="79">
        <f>E41+E43</f>
        <v>0</v>
      </c>
      <c r="F44" s="10"/>
      <c r="G44" s="10"/>
      <c r="H44" s="10"/>
      <c r="I44" s="69"/>
      <c r="J44" s="10"/>
      <c r="K44" s="10" t="s">
        <v>97</v>
      </c>
      <c r="L44" s="10"/>
      <c r="M44" s="48" t="s">
        <v>98</v>
      </c>
      <c r="N44" s="48" t="s">
        <v>99</v>
      </c>
    </row>
    <row r="45" spans="2:14" ht="18.75" customHeight="1">
      <c r="B45" s="91" t="s">
        <v>94</v>
      </c>
      <c r="C45" s="10"/>
      <c r="D45" s="10"/>
      <c r="E45" s="10"/>
      <c r="F45" s="10"/>
      <c r="G45" s="10"/>
      <c r="H45" s="10"/>
      <c r="I45" s="69"/>
      <c r="J45" s="94" t="s">
        <v>100</v>
      </c>
      <c r="K45" s="95">
        <f>SUM(K14:K44)</f>
        <v>0</v>
      </c>
      <c r="L45" s="10"/>
      <c r="M45" s="96">
        <f>IF(K45&lt;=30,M47,M48)</f>
        <v>0</v>
      </c>
      <c r="N45" s="96">
        <f>IF(K45&lt;=30,N47,N48)</f>
        <v>0</v>
      </c>
    </row>
    <row r="46" spans="2:14" ht="9" customHeight="1">
      <c r="B46" s="6"/>
      <c r="C46" s="6"/>
      <c r="D46" s="6"/>
      <c r="E46" s="6"/>
      <c r="F46" s="6"/>
      <c r="G46" s="10"/>
      <c r="H46" s="10"/>
      <c r="I46" s="10"/>
      <c r="J46" s="10"/>
      <c r="K46" s="10"/>
      <c r="L46" s="10"/>
      <c r="M46" s="10"/>
      <c r="N46" s="10"/>
    </row>
    <row r="47" spans="2:14" ht="13.5" customHeight="1">
      <c r="B47" s="31" t="s">
        <v>101</v>
      </c>
      <c r="C47" s="97" t="s">
        <v>102</v>
      </c>
      <c r="D47" s="10"/>
      <c r="E47" s="10"/>
      <c r="F47" s="10"/>
      <c r="G47" s="98">
        <v>480.86</v>
      </c>
      <c r="H47" s="99" t="s">
        <v>103</v>
      </c>
      <c r="I47" s="69"/>
      <c r="J47" s="10"/>
      <c r="K47" s="10"/>
      <c r="L47" s="10"/>
      <c r="M47" s="100">
        <f>IF(K45&lt;=5,"I",IF(K45&lt;=10,"II",IF(K45&lt;=15,"III",IF(K45&lt;=20,"IV",IF(K45&lt;=25,"V",IF(K45&lt;=30,"VI",0))))))</f>
        <v>0</v>
      </c>
      <c r="N47" s="100">
        <f>IF(K45&lt;=5,"0",IF(K45&lt;=10,"5",IF(K45&lt;=15,"10",IF(K45&lt;=20,"15",IF(K45&lt;=25,"20",IF(K45&lt;=30,"25",0))))))</f>
        <v>0</v>
      </c>
    </row>
    <row r="48" spans="2:15" ht="8.25" customHeight="1">
      <c r="B48" s="31"/>
      <c r="C48" s="10"/>
      <c r="D48" s="10"/>
      <c r="E48" s="10"/>
      <c r="F48" s="10"/>
      <c r="G48" s="69"/>
      <c r="H48" s="99" t="s">
        <v>104</v>
      </c>
      <c r="I48" s="101"/>
      <c r="J48" s="10"/>
      <c r="K48" s="10"/>
      <c r="L48" s="10"/>
      <c r="M48" s="100">
        <f>IF(K45&lt;=30,"0",IF(K45&lt;=35,"VII",IF(K45&lt;=40,"VIII",IF(K45&lt;=45,"IX",IF(K45&lt;=50,"X",IF(K45&gt;50,"XI",0))))))</f>
        <v>0</v>
      </c>
      <c r="N48" s="100">
        <f>IF(K45&lt;=30,"25",IF(K45&lt;=35,"30",IF(K45&lt;=40,"35",IF(K45&lt;=45,"40",IF(K45&lt;=50,"45",IF(K45&gt;50,"50",0))))))</f>
        <v>0</v>
      </c>
      <c r="O48" s="99"/>
    </row>
    <row r="49" spans="2:14" ht="8.25" customHeight="1">
      <c r="B49" s="31" t="s">
        <v>105</v>
      </c>
      <c r="C49" s="97"/>
      <c r="D49" s="10"/>
      <c r="E49" s="10"/>
      <c r="F49" s="10"/>
      <c r="G49" s="69"/>
      <c r="H49" s="99"/>
      <c r="I49" s="69"/>
      <c r="J49" s="10"/>
      <c r="K49" s="10"/>
      <c r="L49" s="10"/>
      <c r="M49" s="6"/>
      <c r="N49" s="10"/>
    </row>
    <row r="50" spans="2:14" ht="8.25" customHeight="1">
      <c r="B50" s="31"/>
      <c r="C50" s="97"/>
      <c r="D50" s="10"/>
      <c r="E50" s="10"/>
      <c r="F50" s="10"/>
      <c r="G50" s="69"/>
      <c r="I50" s="69"/>
      <c r="J50" s="10"/>
      <c r="K50" s="10"/>
      <c r="L50" s="10"/>
      <c r="M50" s="6"/>
      <c r="N50" s="10"/>
    </row>
    <row r="51" spans="2:14" ht="8.25" customHeight="1">
      <c r="B51" s="31"/>
      <c r="C51" s="97"/>
      <c r="D51" s="10"/>
      <c r="E51" s="10"/>
      <c r="F51" s="10"/>
      <c r="G51" s="69"/>
      <c r="H51" s="102"/>
      <c r="I51" s="69"/>
      <c r="J51" s="10"/>
      <c r="K51" s="10"/>
      <c r="L51" s="10"/>
      <c r="M51" s="6"/>
      <c r="N51" s="10"/>
    </row>
    <row r="52" spans="2:18" ht="9" customHeight="1">
      <c r="B52" s="103"/>
      <c r="C52" s="12"/>
      <c r="D52" s="12"/>
      <c r="E52" s="12"/>
      <c r="F52" s="12"/>
      <c r="G52" s="42"/>
      <c r="H52" s="104"/>
      <c r="I52" s="42"/>
      <c r="J52" s="12"/>
      <c r="K52" s="12"/>
      <c r="L52" s="12"/>
      <c r="M52" s="12"/>
      <c r="N52" s="12"/>
      <c r="R52" s="99"/>
    </row>
    <row r="53" spans="2:18" ht="13.5" customHeight="1">
      <c r="B53" s="31" t="s">
        <v>106</v>
      </c>
      <c r="C53" s="97" t="s">
        <v>107</v>
      </c>
      <c r="D53" s="10"/>
      <c r="E53" s="10"/>
      <c r="F53" s="10"/>
      <c r="G53" s="35">
        <f>IF(N45=0,G47,IF(N45&gt;0,G47*I53,0))</f>
        <v>480.86</v>
      </c>
      <c r="H53" s="97" t="s">
        <v>108</v>
      </c>
      <c r="I53" s="105">
        <f>1+N45/100</f>
        <v>1</v>
      </c>
      <c r="J53" s="10"/>
      <c r="K53" s="10"/>
      <c r="L53" s="10"/>
      <c r="M53" s="6"/>
      <c r="N53" s="10"/>
      <c r="R53" s="102"/>
    </row>
    <row r="54" spans="2:18" ht="6.75" customHeight="1">
      <c r="B54" s="103"/>
      <c r="C54" s="12"/>
      <c r="D54" s="12"/>
      <c r="E54" s="12"/>
      <c r="F54" s="12"/>
      <c r="G54" s="42"/>
      <c r="H54" s="12"/>
      <c r="I54" s="42"/>
      <c r="J54" s="12"/>
      <c r="K54" s="12"/>
      <c r="L54" s="12"/>
      <c r="M54" s="12"/>
      <c r="N54" s="12"/>
      <c r="R54" s="102"/>
    </row>
    <row r="55" spans="2:18" ht="13.5" customHeight="1">
      <c r="B55" s="31" t="s">
        <v>109</v>
      </c>
      <c r="C55" s="97" t="s">
        <v>110</v>
      </c>
      <c r="D55" s="10"/>
      <c r="E55" s="10"/>
      <c r="F55" s="10"/>
      <c r="G55" s="106">
        <f>G53*(E44+E35)</f>
        <v>0</v>
      </c>
      <c r="H55" s="10" t="s">
        <v>111</v>
      </c>
      <c r="I55" s="69"/>
      <c r="J55" s="10"/>
      <c r="K55" s="10"/>
      <c r="L55" s="10"/>
      <c r="M55" s="10"/>
      <c r="N55" s="10"/>
      <c r="R55" s="102"/>
    </row>
    <row r="56" spans="7:14" ht="11.25" customHeight="1">
      <c r="G56" s="12"/>
      <c r="H56" s="12"/>
      <c r="I56" s="42"/>
      <c r="J56" s="12"/>
      <c r="K56" s="12"/>
      <c r="L56" s="12"/>
      <c r="M56" s="12"/>
      <c r="N56" s="12"/>
    </row>
    <row r="57" spans="1:14" ht="10.5" customHeight="1">
      <c r="A57" s="107" t="s">
        <v>112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1:14" ht="10.5" customHeight="1">
      <c r="A58" s="107" t="s">
        <v>113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ht="10.5" customHeight="1"/>
    <row r="60" ht="2.25" customHeight="1"/>
    <row r="61" spans="4:9" ht="9.75" customHeight="1">
      <c r="D61" s="37" t="s">
        <v>114</v>
      </c>
      <c r="E61" s="6"/>
      <c r="F61" s="6"/>
      <c r="G61" s="6"/>
      <c r="H61" s="6"/>
      <c r="I61" s="36"/>
    </row>
    <row r="62" ht="6.75" customHeight="1"/>
    <row r="63" spans="4:11" s="1" customFormat="1" ht="22.5" customHeight="1">
      <c r="D63" s="8" t="s">
        <v>115</v>
      </c>
      <c r="E63" s="8" t="s">
        <v>116</v>
      </c>
      <c r="F63" s="8"/>
      <c r="G63" s="8" t="s">
        <v>30</v>
      </c>
      <c r="H63" s="6"/>
      <c r="K63" s="36"/>
    </row>
    <row r="64" spans="4:11" s="1" customFormat="1" ht="17.25" customHeight="1">
      <c r="D64" s="108" t="s">
        <v>117</v>
      </c>
      <c r="E64" s="109" t="s">
        <v>118</v>
      </c>
      <c r="F64" s="110">
        <v>5</v>
      </c>
      <c r="G64" s="111">
        <f>IF(K45&lt;=25,"X","")</f>
        <v>0</v>
      </c>
      <c r="H64" s="10"/>
      <c r="J64" s="12"/>
      <c r="K64" s="69"/>
    </row>
    <row r="65" spans="4:11" s="1" customFormat="1" ht="17.25" customHeight="1">
      <c r="D65" s="16" t="s">
        <v>119</v>
      </c>
      <c r="E65" s="20" t="s">
        <v>120</v>
      </c>
      <c r="F65" s="112">
        <v>6</v>
      </c>
      <c r="G65" s="113">
        <f>IF(K45&gt;25,IF(K45&lt;=40,"X",""),"")</f>
        <v>0</v>
      </c>
      <c r="H65" s="10"/>
      <c r="J65" s="12"/>
      <c r="K65" s="35">
        <f>IF(G64="X",F64,IF(G65="X",F65,IF(G66="X",F66,IF(G67="X",F67,0))))</f>
        <v>5</v>
      </c>
    </row>
    <row r="66" spans="4:11" s="1" customFormat="1" ht="17.25" customHeight="1">
      <c r="D66" s="16" t="s">
        <v>121</v>
      </c>
      <c r="E66" s="20" t="s">
        <v>122</v>
      </c>
      <c r="F66" s="112">
        <v>8</v>
      </c>
      <c r="G66" s="113">
        <f>IF(K45&gt;40,IF(K45&lt;=50,"x",""),"")</f>
        <v>0</v>
      </c>
      <c r="H66" s="10"/>
      <c r="J66" s="12"/>
      <c r="K66" s="114" t="s">
        <v>74</v>
      </c>
    </row>
    <row r="67" spans="4:11" s="1" customFormat="1" ht="17.25" customHeight="1">
      <c r="D67" s="25" t="s">
        <v>123</v>
      </c>
      <c r="E67" s="29" t="s">
        <v>124</v>
      </c>
      <c r="F67" s="115">
        <v>12</v>
      </c>
      <c r="G67" s="116">
        <f>IF(K45&gt;50,"X","")</f>
        <v>0</v>
      </c>
      <c r="H67" s="10"/>
      <c r="J67" s="12"/>
      <c r="K67" s="114"/>
    </row>
    <row r="68" spans="4:11" s="1" customFormat="1" ht="10.5" customHeight="1">
      <c r="D68" s="12"/>
      <c r="E68" s="12"/>
      <c r="F68" s="12"/>
      <c r="G68" s="12"/>
      <c r="H68" s="12"/>
      <c r="J68" s="12"/>
      <c r="K68" s="114"/>
    </row>
    <row r="69" spans="4:11" s="1" customFormat="1" ht="10.5" customHeight="1">
      <c r="D69" s="12"/>
      <c r="E69" s="12"/>
      <c r="F69" s="12"/>
      <c r="G69" s="12"/>
      <c r="H69" s="12"/>
      <c r="J69" s="12"/>
      <c r="K69" s="114"/>
    </row>
    <row r="70" spans="4:11" s="1" customFormat="1" ht="11.25">
      <c r="D70" s="37" t="s">
        <v>125</v>
      </c>
      <c r="E70" s="10"/>
      <c r="F70" s="10"/>
      <c r="G70" s="10"/>
      <c r="H70" s="10"/>
      <c r="J70" s="12"/>
      <c r="K70" s="114"/>
    </row>
    <row r="71" spans="4:11" s="1" customFormat="1" ht="6.75" customHeight="1">
      <c r="D71" s="12"/>
      <c r="E71" s="12"/>
      <c r="F71" s="12"/>
      <c r="G71" s="12"/>
      <c r="H71" s="12"/>
      <c r="J71" s="12"/>
      <c r="K71" s="114"/>
    </row>
    <row r="72" spans="4:11" s="1" customFormat="1" ht="21.75" customHeight="1">
      <c r="D72" s="8" t="s">
        <v>126</v>
      </c>
      <c r="E72" s="8" t="s">
        <v>127</v>
      </c>
      <c r="F72" s="8"/>
      <c r="G72" s="8" t="s">
        <v>30</v>
      </c>
      <c r="H72" s="10"/>
      <c r="J72" s="12"/>
      <c r="K72" s="114"/>
    </row>
    <row r="73" spans="4:11" s="1" customFormat="1" ht="18" customHeight="1">
      <c r="D73" s="117" t="s">
        <v>128</v>
      </c>
      <c r="E73" s="109" t="s">
        <v>129</v>
      </c>
      <c r="F73" s="118">
        <v>1</v>
      </c>
      <c r="G73" s="119"/>
      <c r="H73" s="10"/>
      <c r="J73" s="12"/>
      <c r="K73" s="35">
        <f>IF(G73="X",F73,IF(G74="X",F74))</f>
        <v>0</v>
      </c>
    </row>
    <row r="74" spans="4:11" s="1" customFormat="1" ht="18" customHeight="1">
      <c r="D74" s="120" t="s">
        <v>130</v>
      </c>
      <c r="E74" s="29" t="s">
        <v>131</v>
      </c>
      <c r="F74" s="121">
        <v>1.1</v>
      </c>
      <c r="G74" s="122"/>
      <c r="H74" s="10"/>
      <c r="J74" s="12"/>
      <c r="K74" s="123" t="s">
        <v>74</v>
      </c>
    </row>
    <row r="75" spans="4:11" s="1" customFormat="1" ht="10.5" customHeight="1">
      <c r="D75" s="12"/>
      <c r="E75" s="12"/>
      <c r="F75" s="12"/>
      <c r="G75" s="12"/>
      <c r="H75" s="12"/>
      <c r="J75" s="12"/>
      <c r="K75" s="123"/>
    </row>
    <row r="76" spans="4:11" s="1" customFormat="1" ht="10.5" customHeight="1">
      <c r="D76" s="12"/>
      <c r="E76" s="12"/>
      <c r="F76" s="12"/>
      <c r="G76" s="12"/>
      <c r="H76" s="12"/>
      <c r="J76" s="12"/>
      <c r="K76" s="123"/>
    </row>
    <row r="77" spans="4:11" s="1" customFormat="1" ht="11.25">
      <c r="D77" s="37" t="s">
        <v>132</v>
      </c>
      <c r="E77" s="10"/>
      <c r="F77" s="10"/>
      <c r="G77" s="10"/>
      <c r="H77" s="10"/>
      <c r="J77" s="12"/>
      <c r="K77" s="123"/>
    </row>
    <row r="78" spans="4:11" s="1" customFormat="1" ht="7.5" customHeight="1">
      <c r="D78" s="12"/>
      <c r="E78" s="12"/>
      <c r="F78" s="12"/>
      <c r="G78" s="12"/>
      <c r="H78" s="12"/>
      <c r="J78" s="12"/>
      <c r="K78" s="123"/>
    </row>
    <row r="79" spans="4:11" s="1" customFormat="1" ht="21.75" customHeight="1">
      <c r="D79" s="8" t="s">
        <v>126</v>
      </c>
      <c r="E79" s="8" t="s">
        <v>127</v>
      </c>
      <c r="F79" s="8"/>
      <c r="G79" s="8" t="s">
        <v>30</v>
      </c>
      <c r="H79" s="10"/>
      <c r="J79" s="12"/>
      <c r="K79" s="123"/>
    </row>
    <row r="80" spans="4:11" s="1" customFormat="1" ht="24" customHeight="1">
      <c r="D80" s="124" t="s">
        <v>133</v>
      </c>
      <c r="E80" s="109" t="s">
        <v>134</v>
      </c>
      <c r="F80" s="118">
        <v>0.9</v>
      </c>
      <c r="G80" s="119"/>
      <c r="H80" s="10"/>
      <c r="J80" s="12"/>
      <c r="K80" s="35">
        <f>IF(G80="X",F80,IF(G81="X",F81))</f>
        <v>0</v>
      </c>
    </row>
    <row r="81" spans="4:11" s="1" customFormat="1" ht="24" customHeight="1">
      <c r="D81" s="87" t="s">
        <v>135</v>
      </c>
      <c r="E81" s="29" t="s">
        <v>136</v>
      </c>
      <c r="F81" s="121">
        <v>1</v>
      </c>
      <c r="G81" s="122"/>
      <c r="H81" s="10"/>
      <c r="J81" s="12"/>
      <c r="K81" s="123" t="s">
        <v>74</v>
      </c>
    </row>
    <row r="82" spans="4:11" s="1" customFormat="1" ht="11.25">
      <c r="D82" s="12"/>
      <c r="E82" s="12"/>
      <c r="F82" s="12"/>
      <c r="G82" s="12"/>
      <c r="H82" s="12"/>
      <c r="J82" s="12"/>
      <c r="K82" s="123"/>
    </row>
    <row r="83" spans="4:11" s="1" customFormat="1" ht="9.75" customHeight="1">
      <c r="D83" s="12"/>
      <c r="E83" s="12"/>
      <c r="F83" s="12"/>
      <c r="G83" s="12"/>
      <c r="H83" s="12"/>
      <c r="J83" s="12"/>
      <c r="K83" s="123"/>
    </row>
    <row r="84" spans="4:11" s="1" customFormat="1" ht="9" customHeight="1">
      <c r="D84" s="37" t="s">
        <v>137</v>
      </c>
      <c r="E84" s="37" t="s">
        <v>138</v>
      </c>
      <c r="F84" s="10"/>
      <c r="G84" s="10"/>
      <c r="H84" s="10"/>
      <c r="J84" s="12"/>
      <c r="K84" s="123"/>
    </row>
    <row r="85" spans="4:11" s="1" customFormat="1" ht="9" customHeight="1">
      <c r="D85" s="10"/>
      <c r="E85" s="37" t="s">
        <v>139</v>
      </c>
      <c r="F85" s="10"/>
      <c r="G85" s="10"/>
      <c r="H85" s="10"/>
      <c r="J85" s="12"/>
      <c r="K85" s="123"/>
    </row>
    <row r="86" spans="4:11" s="1" customFormat="1" ht="6.75" customHeight="1">
      <c r="D86" s="12"/>
      <c r="E86" s="12"/>
      <c r="F86" s="12"/>
      <c r="G86" s="12"/>
      <c r="H86" s="12"/>
      <c r="J86" s="12"/>
      <c r="K86" s="123"/>
    </row>
    <row r="87" spans="4:11" s="1" customFormat="1" ht="21.75" customHeight="1">
      <c r="D87" s="8" t="s">
        <v>126</v>
      </c>
      <c r="E87" s="8" t="s">
        <v>127</v>
      </c>
      <c r="F87" s="8"/>
      <c r="G87" s="8" t="s">
        <v>30</v>
      </c>
      <c r="H87" s="10"/>
      <c r="J87" s="12"/>
      <c r="K87" s="123"/>
    </row>
    <row r="88" spans="4:11" s="1" customFormat="1" ht="16.5" customHeight="1">
      <c r="D88" s="108" t="s">
        <v>140</v>
      </c>
      <c r="E88" s="109" t="s">
        <v>141</v>
      </c>
      <c r="F88" s="118">
        <v>1.1</v>
      </c>
      <c r="G88" s="119"/>
      <c r="H88" s="10"/>
      <c r="J88" s="12"/>
      <c r="K88" s="123"/>
    </row>
    <row r="89" spans="4:11" s="1" customFormat="1" ht="16.5" customHeight="1">
      <c r="D89" s="16" t="s">
        <v>142</v>
      </c>
      <c r="E89" s="20" t="s">
        <v>143</v>
      </c>
      <c r="F89" s="125">
        <v>1</v>
      </c>
      <c r="G89" s="126"/>
      <c r="H89" s="10"/>
      <c r="J89" s="12"/>
      <c r="K89" s="35">
        <f>IF(G88="X",F88,IF(G89="X",F89,IF(G90="X",F90)))</f>
        <v>0</v>
      </c>
    </row>
    <row r="90" spans="2:11" s="1" customFormat="1" ht="16.5" customHeight="1">
      <c r="B90" s="6"/>
      <c r="D90" s="25" t="s">
        <v>144</v>
      </c>
      <c r="E90" s="29" t="s">
        <v>145</v>
      </c>
      <c r="F90" s="121">
        <v>1.1</v>
      </c>
      <c r="G90" s="122"/>
      <c r="H90" s="10"/>
      <c r="J90" s="10"/>
      <c r="K90" s="127" t="s">
        <v>97</v>
      </c>
    </row>
    <row r="91" spans="4:11" s="1" customFormat="1" ht="9" customHeight="1">
      <c r="D91" s="12"/>
      <c r="E91" s="12"/>
      <c r="F91" s="12"/>
      <c r="G91" s="12"/>
      <c r="H91" s="12"/>
      <c r="J91" s="12"/>
      <c r="K91" s="127"/>
    </row>
    <row r="92" spans="1:11" s="1" customFormat="1" ht="16.5" customHeight="1">
      <c r="A92" s="128"/>
      <c r="B92" s="90" t="s">
        <v>146</v>
      </c>
      <c r="C92" s="97"/>
      <c r="D92" s="97"/>
      <c r="E92" s="10"/>
      <c r="F92" s="10"/>
      <c r="G92" s="10"/>
      <c r="H92" s="10"/>
      <c r="J92" s="97" t="s">
        <v>147</v>
      </c>
      <c r="K92" s="35">
        <f>K65*K73*K80*K89</f>
        <v>0</v>
      </c>
    </row>
    <row r="93" spans="1:11" s="1" customFormat="1" ht="9" customHeight="1">
      <c r="A93" s="128"/>
      <c r="B93" s="90"/>
      <c r="C93" s="97"/>
      <c r="D93" s="97"/>
      <c r="E93" s="10"/>
      <c r="F93" s="10"/>
      <c r="G93" s="10"/>
      <c r="H93" s="10"/>
      <c r="J93" s="10"/>
      <c r="K93" s="129" t="s">
        <v>148</v>
      </c>
    </row>
    <row r="94" spans="1:11" ht="12" customHeight="1">
      <c r="A94" s="128"/>
      <c r="B94" s="22"/>
      <c r="C94" s="37"/>
      <c r="D94" s="37" t="s">
        <v>149</v>
      </c>
      <c r="E94" s="10"/>
      <c r="F94" s="10"/>
      <c r="G94" s="10"/>
      <c r="H94" s="10"/>
      <c r="I94" s="69"/>
      <c r="J94" s="10"/>
      <c r="K94" s="12"/>
    </row>
    <row r="95" spans="1:11" ht="6" customHeight="1">
      <c r="A95" s="128"/>
      <c r="B95" s="128"/>
      <c r="C95" s="130"/>
      <c r="D95" s="12"/>
      <c r="E95" s="12"/>
      <c r="F95" s="12"/>
      <c r="G95" s="12"/>
      <c r="H95" s="12"/>
      <c r="I95" s="42"/>
      <c r="J95" s="12"/>
      <c r="K95" s="12"/>
    </row>
    <row r="96" spans="1:14" ht="15" customHeight="1">
      <c r="A96" s="128"/>
      <c r="B96" s="90"/>
      <c r="C96" s="97"/>
      <c r="D96" s="97" t="s">
        <v>150</v>
      </c>
      <c r="E96" s="130" t="s">
        <v>151</v>
      </c>
      <c r="F96" s="35">
        <f>G55</f>
        <v>0</v>
      </c>
      <c r="G96" s="10" t="s">
        <v>152</v>
      </c>
      <c r="H96" s="131">
        <f>IF(K92&lt;=5,5,IF(K92&gt;=12,12,IF(K92&gt;5,K92,IF(K92&lt;12,K92))))</f>
        <v>5</v>
      </c>
      <c r="I96" s="97" t="s">
        <v>153</v>
      </c>
      <c r="K96" s="131">
        <f>F96*H96/100</f>
        <v>0</v>
      </c>
      <c r="L96" s="131"/>
      <c r="M96" s="94"/>
      <c r="N96" s="132"/>
    </row>
    <row r="97" spans="1:14" ht="6" customHeight="1">
      <c r="A97" s="128"/>
      <c r="B97" s="128"/>
      <c r="C97" s="130"/>
      <c r="D97" s="12"/>
      <c r="E97" s="12"/>
      <c r="F97" s="12"/>
      <c r="G97" s="12"/>
      <c r="H97" s="24"/>
      <c r="I97" s="42"/>
      <c r="J97" s="12"/>
      <c r="K97" s="24"/>
      <c r="L97" s="24"/>
      <c r="N97" s="133"/>
    </row>
    <row r="98" spans="1:14" ht="15" customHeight="1">
      <c r="A98" s="128"/>
      <c r="B98" s="90"/>
      <c r="C98" s="97"/>
      <c r="D98" s="97" t="s">
        <v>154</v>
      </c>
      <c r="E98" s="130" t="s">
        <v>151</v>
      </c>
      <c r="F98" s="134"/>
      <c r="G98" s="10" t="s">
        <v>152</v>
      </c>
      <c r="H98" s="131">
        <v>5</v>
      </c>
      <c r="I98" s="97" t="s">
        <v>153</v>
      </c>
      <c r="K98" s="131">
        <f>IF(F98="","",F98*H98/100)</f>
        <v>0</v>
      </c>
      <c r="L98" s="131"/>
      <c r="M98" s="10"/>
      <c r="N98" s="132">
        <f>IF(F98="","",K98*1936.27)</f>
        <v>0</v>
      </c>
    </row>
    <row r="99" spans="1:14" ht="6" customHeight="1">
      <c r="A99" s="128"/>
      <c r="B99" s="128"/>
      <c r="C99" s="130"/>
      <c r="D99" s="12"/>
      <c r="E99" s="12"/>
      <c r="F99" s="12"/>
      <c r="G99" s="12"/>
      <c r="H99" s="24"/>
      <c r="I99" s="42"/>
      <c r="J99" s="12"/>
      <c r="K99" s="24"/>
      <c r="L99" s="24"/>
      <c r="N99" s="133"/>
    </row>
    <row r="100" spans="1:14" ht="15" customHeight="1">
      <c r="A100" s="128"/>
      <c r="B100" s="90"/>
      <c r="C100" s="97"/>
      <c r="D100" s="97" t="s">
        <v>155</v>
      </c>
      <c r="E100" s="130" t="s">
        <v>151</v>
      </c>
      <c r="F100" s="134"/>
      <c r="G100" s="10" t="s">
        <v>152</v>
      </c>
      <c r="H100" s="131">
        <v>7</v>
      </c>
      <c r="I100" s="97" t="s">
        <v>153</v>
      </c>
      <c r="K100" s="131">
        <f>IF(F100="","",F100*H100/100)</f>
        <v>0</v>
      </c>
      <c r="L100" s="131"/>
      <c r="M100" s="10"/>
      <c r="N100" s="132">
        <f>IF(F100="","",K100*1936.27)</f>
        <v>0</v>
      </c>
    </row>
    <row r="101" spans="1:14" ht="6" customHeight="1">
      <c r="A101" s="128"/>
      <c r="B101" s="128"/>
      <c r="C101" s="130"/>
      <c r="D101" s="12"/>
      <c r="E101" s="12"/>
      <c r="F101" s="12"/>
      <c r="G101" s="12"/>
      <c r="H101" s="24"/>
      <c r="I101" s="42"/>
      <c r="J101" s="12"/>
      <c r="K101" s="24"/>
      <c r="L101" s="24"/>
      <c r="N101" s="133"/>
    </row>
    <row r="102" spans="1:14" ht="15" customHeight="1">
      <c r="A102" s="128"/>
      <c r="B102" s="90"/>
      <c r="C102" s="97"/>
      <c r="D102" s="97" t="s">
        <v>156</v>
      </c>
      <c r="E102" s="130" t="s">
        <v>151</v>
      </c>
      <c r="F102" s="134"/>
      <c r="G102" s="10" t="s">
        <v>152</v>
      </c>
      <c r="H102" s="131">
        <v>5</v>
      </c>
      <c r="I102" s="97" t="s">
        <v>153</v>
      </c>
      <c r="K102" s="131">
        <f>IF(F102="","",F102*H102/100)</f>
        <v>0</v>
      </c>
      <c r="L102" s="131"/>
      <c r="M102" s="10"/>
      <c r="N102" s="132">
        <f>IF(F102="","",K102*1936.27)</f>
        <v>0</v>
      </c>
    </row>
    <row r="103" spans="1:14" ht="6" customHeight="1">
      <c r="A103" s="128"/>
      <c r="B103" s="128"/>
      <c r="C103" s="130"/>
      <c r="D103" s="12"/>
      <c r="E103" s="12"/>
      <c r="F103" s="12"/>
      <c r="G103" s="12"/>
      <c r="H103" s="24"/>
      <c r="I103" s="42"/>
      <c r="J103" s="12"/>
      <c r="K103" s="24"/>
      <c r="L103" s="24"/>
      <c r="N103" s="133"/>
    </row>
    <row r="104" spans="1:14" ht="15" customHeight="1">
      <c r="A104" s="128"/>
      <c r="B104" s="90"/>
      <c r="C104" s="97"/>
      <c r="D104" s="97" t="s">
        <v>157</v>
      </c>
      <c r="E104" s="130" t="s">
        <v>151</v>
      </c>
      <c r="F104" s="134"/>
      <c r="G104" s="10" t="s">
        <v>152</v>
      </c>
      <c r="H104" s="131">
        <v>5</v>
      </c>
      <c r="I104" s="97" t="s">
        <v>153</v>
      </c>
      <c r="K104" s="131">
        <f>IF(F104="","",F104*H104/100)</f>
        <v>0</v>
      </c>
      <c r="L104" s="131"/>
      <c r="M104" s="10"/>
      <c r="N104" s="132">
        <f>IF(F104="","",K104*1936.27)</f>
        <v>0</v>
      </c>
    </row>
    <row r="105" spans="1:12" ht="10.5" customHeight="1">
      <c r="A105" s="128"/>
      <c r="B105" s="128"/>
      <c r="C105" s="130"/>
      <c r="D105" s="130"/>
      <c r="E105" s="12"/>
      <c r="F105" s="12"/>
      <c r="G105" s="12"/>
      <c r="H105" s="12"/>
      <c r="I105" s="12"/>
      <c r="K105" s="24"/>
      <c r="L105" s="23"/>
    </row>
    <row r="106" spans="1:14" ht="16.5" customHeight="1">
      <c r="A106" s="128"/>
      <c r="B106" s="90"/>
      <c r="C106" s="37"/>
      <c r="D106" s="37" t="s">
        <v>158</v>
      </c>
      <c r="E106" s="10"/>
      <c r="F106" s="10"/>
      <c r="G106" s="10"/>
      <c r="H106" s="10"/>
      <c r="I106" s="37" t="s">
        <v>159</v>
      </c>
      <c r="K106" s="135">
        <f>SUM(K96:L105)</f>
        <v>0</v>
      </c>
      <c r="L106" s="135"/>
      <c r="M106" s="31"/>
      <c r="N106" s="136"/>
    </row>
    <row r="107" spans="1:14" ht="16.5" customHeight="1">
      <c r="A107" s="128"/>
      <c r="B107" s="90"/>
      <c r="C107" s="37"/>
      <c r="D107" s="37"/>
      <c r="E107" s="10"/>
      <c r="F107" s="10"/>
      <c r="G107" s="10"/>
      <c r="H107" s="10"/>
      <c r="I107" s="37"/>
      <c r="J107" s="37"/>
      <c r="K107" s="37"/>
      <c r="L107" s="37"/>
      <c r="M107" s="37"/>
      <c r="N107" s="136"/>
    </row>
    <row r="108" spans="1:14" ht="16.5" customHeight="1">
      <c r="A108" s="128"/>
      <c r="B108" s="90"/>
      <c r="C108" s="37"/>
      <c r="D108" s="37"/>
      <c r="E108" s="10"/>
      <c r="F108" s="10"/>
      <c r="G108" s="10"/>
      <c r="H108" s="10"/>
      <c r="I108" s="37"/>
      <c r="J108" s="37"/>
      <c r="K108" s="37"/>
      <c r="L108" s="37"/>
      <c r="M108" s="37"/>
      <c r="N108" s="136"/>
    </row>
    <row r="109" spans="1:10" ht="15" customHeight="1">
      <c r="A109" s="128"/>
      <c r="B109" s="90"/>
      <c r="E109" s="137" t="s">
        <v>160</v>
      </c>
      <c r="F109" s="137" t="s">
        <v>115</v>
      </c>
      <c r="G109" s="137" t="s">
        <v>161</v>
      </c>
      <c r="H109" s="6"/>
      <c r="I109" s="36"/>
      <c r="J109" s="6"/>
    </row>
    <row r="110" spans="1:7" ht="9" customHeight="1">
      <c r="A110" s="128"/>
      <c r="B110" s="128"/>
      <c r="E110" s="138" t="s">
        <v>162</v>
      </c>
      <c r="F110" s="139" t="s">
        <v>163</v>
      </c>
      <c r="G110" s="140">
        <v>0</v>
      </c>
    </row>
    <row r="111" spans="1:7" ht="9" customHeight="1">
      <c r="A111" s="128"/>
      <c r="B111" s="128"/>
      <c r="E111" s="141" t="s">
        <v>164</v>
      </c>
      <c r="F111" s="142" t="s">
        <v>165</v>
      </c>
      <c r="G111" s="143">
        <v>5</v>
      </c>
    </row>
    <row r="112" spans="1:7" ht="9" customHeight="1">
      <c r="A112" s="128"/>
      <c r="B112" s="128"/>
      <c r="E112" s="141" t="s">
        <v>166</v>
      </c>
      <c r="F112" s="142" t="s">
        <v>167</v>
      </c>
      <c r="G112" s="143">
        <v>10</v>
      </c>
    </row>
    <row r="113" spans="5:7" ht="9" customHeight="1">
      <c r="E113" s="141" t="s">
        <v>168</v>
      </c>
      <c r="F113" s="142" t="s">
        <v>169</v>
      </c>
      <c r="G113" s="143">
        <v>15</v>
      </c>
    </row>
    <row r="114" spans="5:7" ht="9" customHeight="1">
      <c r="E114" s="141" t="s">
        <v>170</v>
      </c>
      <c r="F114" s="142" t="s">
        <v>171</v>
      </c>
      <c r="G114" s="143">
        <v>20</v>
      </c>
    </row>
    <row r="115" spans="5:7" ht="9" customHeight="1">
      <c r="E115" s="141" t="s">
        <v>172</v>
      </c>
      <c r="F115" s="142" t="s">
        <v>173</v>
      </c>
      <c r="G115" s="143">
        <v>25</v>
      </c>
    </row>
    <row r="116" spans="5:7" ht="9" customHeight="1">
      <c r="E116" s="141" t="s">
        <v>174</v>
      </c>
      <c r="F116" s="142" t="s">
        <v>175</v>
      </c>
      <c r="G116" s="143">
        <v>30</v>
      </c>
    </row>
    <row r="117" spans="5:7" ht="9" customHeight="1">
      <c r="E117" s="141" t="s">
        <v>176</v>
      </c>
      <c r="F117" s="142" t="s">
        <v>177</v>
      </c>
      <c r="G117" s="143">
        <v>35</v>
      </c>
    </row>
    <row r="118" spans="5:7" ht="9" customHeight="1">
      <c r="E118" s="141" t="s">
        <v>178</v>
      </c>
      <c r="F118" s="142" t="s">
        <v>179</v>
      </c>
      <c r="G118" s="143">
        <v>40</v>
      </c>
    </row>
    <row r="119" spans="5:7" ht="9" customHeight="1">
      <c r="E119" s="141" t="s">
        <v>180</v>
      </c>
      <c r="F119" s="142" t="s">
        <v>74</v>
      </c>
      <c r="G119" s="143">
        <v>45</v>
      </c>
    </row>
    <row r="120" spans="5:7" ht="9" customHeight="1">
      <c r="E120" s="144" t="s">
        <v>181</v>
      </c>
      <c r="F120" s="145" t="s">
        <v>123</v>
      </c>
      <c r="G120" s="146">
        <v>50</v>
      </c>
    </row>
  </sheetData>
  <sheetProtection selectLockedCells="1" selectUnlockedCells="1"/>
  <mergeCells count="28">
    <mergeCell ref="A2:N2"/>
    <mergeCell ref="A3:M3"/>
    <mergeCell ref="D5:I5"/>
    <mergeCell ref="K7:M7"/>
    <mergeCell ref="C16:E18"/>
    <mergeCell ref="G16:J17"/>
    <mergeCell ref="K16:K25"/>
    <mergeCell ref="B20:C20"/>
    <mergeCell ref="B28:E28"/>
    <mergeCell ref="B30:C30"/>
    <mergeCell ref="B31:C31"/>
    <mergeCell ref="C37:E38"/>
    <mergeCell ref="A57:N57"/>
    <mergeCell ref="A58:N58"/>
    <mergeCell ref="E63:F63"/>
    <mergeCell ref="K66:K72"/>
    <mergeCell ref="E72:F72"/>
    <mergeCell ref="K74:K79"/>
    <mergeCell ref="E79:F79"/>
    <mergeCell ref="K81:K88"/>
    <mergeCell ref="E87:F87"/>
    <mergeCell ref="K90:K91"/>
    <mergeCell ref="K96:L96"/>
    <mergeCell ref="K98:L98"/>
    <mergeCell ref="K100:L100"/>
    <mergeCell ref="K102:L102"/>
    <mergeCell ref="K104:L104"/>
    <mergeCell ref="K106:L106"/>
  </mergeCells>
  <dataValidations count="1">
    <dataValidation allowBlank="1" showInputMessage="1" showErrorMessage="1" prompt="Inserire una &quot;X&quot; nel caso in cui ricorre" sqref="G73:G74 G80:G81 G88:G90">
      <formula1>0</formula1>
      <formula2>0</formula2>
    </dataValidation>
  </dataValidations>
  <printOptions horizontalCentered="1"/>
  <pageMargins left="0.31527777777777777" right="0.27569444444444446" top="0.31527777777777777" bottom="0.31527777777777777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120"/>
  <sheetViews>
    <sheetView tabSelected="1" workbookViewId="0" topLeftCell="A1">
      <selection activeCell="K7" sqref="K7"/>
    </sheetView>
  </sheetViews>
  <sheetFormatPr defaultColWidth="9.140625" defaultRowHeight="12.75"/>
  <cols>
    <col min="1" max="1" width="2.7109375" style="1" customWidth="1"/>
    <col min="2" max="2" width="3.28125" style="1" hidden="1" customWidth="1"/>
    <col min="3" max="3" width="10.28125" style="1" customWidth="1"/>
    <col min="4" max="4" width="11.28125" style="1" customWidth="1"/>
    <col min="5" max="5" width="9.421875" style="1" customWidth="1"/>
    <col min="6" max="6" width="8.28125" style="1" customWidth="1"/>
    <col min="7" max="7" width="11.421875" style="1" customWidth="1"/>
    <col min="8" max="8" width="7.8515625" style="1" customWidth="1"/>
    <col min="9" max="9" width="9.00390625" style="2" customWidth="1"/>
    <col min="10" max="10" width="4.28125" style="1" customWidth="1"/>
    <col min="11" max="11" width="7.28125" style="1" customWidth="1"/>
    <col min="12" max="12" width="3.7109375" style="1" customWidth="1"/>
    <col min="13" max="13" width="6.7109375" style="1" customWidth="1"/>
    <col min="14" max="14" width="6.28125" style="1" customWidth="1"/>
    <col min="15" max="16384" width="8.7109375" style="1" customWidth="1"/>
  </cols>
  <sheetData>
    <row r="1" spans="1:14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3" t="s">
        <v>182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5" spans="2:11" ht="11.25">
      <c r="B5" s="6"/>
      <c r="C5" s="6"/>
      <c r="D5" s="7" t="s">
        <v>2</v>
      </c>
      <c r="E5" s="7"/>
      <c r="F5" s="7"/>
      <c r="G5" s="7"/>
      <c r="H5" s="7"/>
      <c r="I5" s="7"/>
      <c r="J5" s="6"/>
      <c r="K5" s="6"/>
    </row>
    <row r="6" ht="6.75" customHeight="1"/>
    <row r="7" spans="2:11" ht="39" customHeight="1">
      <c r="B7" s="6"/>
      <c r="C7" s="6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9" t="s">
        <v>8</v>
      </c>
      <c r="J7" s="10"/>
      <c r="K7" s="10"/>
    </row>
    <row r="8" spans="2:11" s="12" customFormat="1" ht="9.75" customHeight="1">
      <c r="B8" s="10"/>
      <c r="C8" s="10"/>
      <c r="D8" s="13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5" t="s">
        <v>15</v>
      </c>
      <c r="J8" s="10"/>
      <c r="K8" s="10"/>
    </row>
    <row r="9" spans="2:14" ht="15.75" customHeight="1">
      <c r="B9" s="6"/>
      <c r="C9" s="6"/>
      <c r="D9" s="16" t="s">
        <v>16</v>
      </c>
      <c r="E9" s="20"/>
      <c r="F9" s="147"/>
      <c r="G9" s="19"/>
      <c r="H9" s="20">
        <v>0</v>
      </c>
      <c r="I9" s="21"/>
      <c r="J9" s="10"/>
      <c r="K9" s="22"/>
      <c r="L9" s="23"/>
      <c r="M9" s="22"/>
      <c r="N9" s="24"/>
    </row>
    <row r="10" spans="2:14" ht="15.75" customHeight="1">
      <c r="B10" s="6"/>
      <c r="C10" s="6"/>
      <c r="D10" s="16" t="s">
        <v>17</v>
      </c>
      <c r="E10" s="20"/>
      <c r="F10" s="147"/>
      <c r="G10" s="19"/>
      <c r="H10" s="20">
        <v>5</v>
      </c>
      <c r="I10" s="21"/>
      <c r="J10" s="10"/>
      <c r="K10" s="22"/>
      <c r="L10" s="23"/>
      <c r="M10" s="22"/>
      <c r="N10" s="24"/>
    </row>
    <row r="11" spans="2:14" ht="15.75" customHeight="1">
      <c r="B11" s="6"/>
      <c r="C11" s="6"/>
      <c r="D11" s="16" t="s">
        <v>18</v>
      </c>
      <c r="E11" s="20"/>
      <c r="F11" s="147"/>
      <c r="G11" s="19"/>
      <c r="H11" s="20">
        <v>15</v>
      </c>
      <c r="I11" s="21"/>
      <c r="J11" s="10"/>
      <c r="K11" s="22"/>
      <c r="L11" s="23"/>
      <c r="M11" s="22"/>
      <c r="N11" s="24"/>
    </row>
    <row r="12" spans="2:14" ht="15.75" customHeight="1">
      <c r="B12" s="6"/>
      <c r="C12" s="6"/>
      <c r="D12" s="16" t="s">
        <v>19</v>
      </c>
      <c r="E12" s="20"/>
      <c r="F12" s="147"/>
      <c r="G12" s="19"/>
      <c r="H12" s="20">
        <v>30</v>
      </c>
      <c r="I12" s="21"/>
      <c r="J12" s="10"/>
      <c r="K12" s="22"/>
      <c r="L12" s="23"/>
      <c r="M12" s="22"/>
      <c r="N12" s="24"/>
    </row>
    <row r="13" spans="2:14" ht="15.75" customHeight="1">
      <c r="B13" s="6"/>
      <c r="C13" s="6"/>
      <c r="D13" s="25" t="s">
        <v>20</v>
      </c>
      <c r="E13" s="29"/>
      <c r="F13" s="148"/>
      <c r="G13" s="28"/>
      <c r="H13" s="29">
        <v>50</v>
      </c>
      <c r="I13" s="30"/>
      <c r="J13" s="10"/>
      <c r="K13" s="10"/>
      <c r="M13" s="22"/>
      <c r="N13" s="24"/>
    </row>
    <row r="14" spans="2:14" ht="16.5" customHeight="1">
      <c r="B14" s="6"/>
      <c r="C14" s="6"/>
      <c r="D14" s="10"/>
      <c r="E14" s="31" t="s">
        <v>21</v>
      </c>
      <c r="F14" s="32">
        <f>SUM(F9:F13)</f>
        <v>0</v>
      </c>
      <c r="G14" s="10"/>
      <c r="H14" s="33"/>
      <c r="I14" s="34"/>
      <c r="J14" s="10" t="s">
        <v>22</v>
      </c>
      <c r="K14" s="35"/>
      <c r="M14" s="22"/>
      <c r="N14" s="24"/>
    </row>
    <row r="15" spans="2:14" ht="13.5" customHeight="1">
      <c r="B15" s="6"/>
      <c r="C15" s="6"/>
      <c r="D15" s="6"/>
      <c r="E15" s="6"/>
      <c r="F15" s="6"/>
      <c r="G15" s="6"/>
      <c r="H15" s="6"/>
      <c r="I15" s="36"/>
      <c r="J15" s="6"/>
      <c r="K15" s="6" t="s">
        <v>23</v>
      </c>
      <c r="M15" s="22"/>
      <c r="N15" s="24"/>
    </row>
    <row r="16" spans="2:11" ht="9" customHeight="1">
      <c r="B16" s="37" t="s">
        <v>24</v>
      </c>
      <c r="C16" s="38" t="s">
        <v>25</v>
      </c>
      <c r="D16" s="38"/>
      <c r="E16" s="38"/>
      <c r="F16" s="10"/>
      <c r="G16" s="39" t="s">
        <v>26</v>
      </c>
      <c r="H16" s="39"/>
      <c r="I16" s="39"/>
      <c r="J16" s="39"/>
      <c r="K16" s="40"/>
    </row>
    <row r="17" spans="2:11" ht="7.5" customHeight="1">
      <c r="B17" s="37"/>
      <c r="C17" s="38"/>
      <c r="D17" s="38"/>
      <c r="E17" s="38"/>
      <c r="F17" s="37"/>
      <c r="G17" s="39"/>
      <c r="H17" s="39"/>
      <c r="I17" s="39"/>
      <c r="J17" s="39"/>
      <c r="K17" s="40"/>
    </row>
    <row r="18" spans="2:11" ht="12" customHeight="1">
      <c r="B18" s="37"/>
      <c r="C18" s="38"/>
      <c r="D18" s="38"/>
      <c r="E18" s="38"/>
      <c r="F18" s="10"/>
      <c r="G18" s="31"/>
      <c r="H18" s="41"/>
      <c r="I18" s="41"/>
      <c r="J18" s="41"/>
      <c r="K18" s="40"/>
    </row>
    <row r="19" spans="2:11" ht="6.75" customHeight="1">
      <c r="B19" s="12"/>
      <c r="C19" s="12"/>
      <c r="D19" s="12"/>
      <c r="E19" s="12"/>
      <c r="F19" s="12"/>
      <c r="G19" s="12"/>
      <c r="H19" s="12"/>
      <c r="I19" s="42"/>
      <c r="J19" s="12"/>
      <c r="K19" s="40"/>
    </row>
    <row r="20" spans="1:11" ht="45" customHeight="1">
      <c r="A20" s="43"/>
      <c r="B20" s="8" t="s">
        <v>27</v>
      </c>
      <c r="C20" s="8"/>
      <c r="D20" s="8" t="s">
        <v>28</v>
      </c>
      <c r="E20" s="10"/>
      <c r="F20" s="10"/>
      <c r="G20" s="8" t="s">
        <v>29</v>
      </c>
      <c r="H20" s="8" t="s">
        <v>30</v>
      </c>
      <c r="I20" s="9" t="s">
        <v>31</v>
      </c>
      <c r="J20" s="10"/>
      <c r="K20" s="40"/>
    </row>
    <row r="21" spans="2:11" ht="9.75" customHeight="1">
      <c r="B21" s="44"/>
      <c r="C21" s="13" t="s">
        <v>32</v>
      </c>
      <c r="D21" s="86" t="s">
        <v>33</v>
      </c>
      <c r="E21" s="46"/>
      <c r="F21" s="46"/>
      <c r="G21" s="47" t="s">
        <v>34</v>
      </c>
      <c r="H21" s="48" t="s">
        <v>35</v>
      </c>
      <c r="I21" s="49" t="s">
        <v>36</v>
      </c>
      <c r="J21" s="10"/>
      <c r="K21" s="40"/>
    </row>
    <row r="22" spans="2:11" ht="15.75" customHeight="1">
      <c r="B22" s="50" t="s">
        <v>37</v>
      </c>
      <c r="C22" s="51" t="s">
        <v>38</v>
      </c>
      <c r="D22" s="149"/>
      <c r="E22" s="10"/>
      <c r="F22" s="10"/>
      <c r="G22" s="53" t="s">
        <v>39</v>
      </c>
      <c r="H22" s="54"/>
      <c r="I22" s="55">
        <v>0</v>
      </c>
      <c r="J22" s="56">
        <f>IF(F26&lt;50,0)</f>
        <v>0</v>
      </c>
      <c r="K22" s="40"/>
    </row>
    <row r="23" spans="2:11" ht="15.75" customHeight="1">
      <c r="B23" s="50" t="s">
        <v>40</v>
      </c>
      <c r="C23" s="51" t="s">
        <v>41</v>
      </c>
      <c r="D23" s="149"/>
      <c r="E23" s="10"/>
      <c r="F23" s="10"/>
      <c r="G23" s="57" t="s">
        <v>42</v>
      </c>
      <c r="H23" s="58">
        <f>IF(K26=10,"X"," ")</f>
        <v>0</v>
      </c>
      <c r="I23" s="59">
        <v>10</v>
      </c>
      <c r="J23" s="56">
        <f>IF(F26&gt;50,10)</f>
        <v>10</v>
      </c>
      <c r="K23" s="40"/>
    </row>
    <row r="24" spans="2:11" ht="15.75" customHeight="1">
      <c r="B24" s="50" t="s">
        <v>43</v>
      </c>
      <c r="C24" s="51" t="s">
        <v>44</v>
      </c>
      <c r="D24" s="149"/>
      <c r="E24" s="10"/>
      <c r="F24" s="10"/>
      <c r="G24" s="57" t="s">
        <v>45</v>
      </c>
      <c r="H24" s="58">
        <f>IF(K26=20,"X"," ")</f>
        <v>0</v>
      </c>
      <c r="I24" s="59">
        <v>20</v>
      </c>
      <c r="J24" s="56">
        <f>IF(F26&gt;75,10)</f>
        <v>10</v>
      </c>
      <c r="K24" s="40"/>
    </row>
    <row r="25" spans="2:11" ht="15.75" customHeight="1">
      <c r="B25" s="60" t="s">
        <v>46</v>
      </c>
      <c r="C25" s="61" t="s">
        <v>47</v>
      </c>
      <c r="D25" s="150"/>
      <c r="E25" s="10"/>
      <c r="F25" s="10"/>
      <c r="G25" s="63" t="s">
        <v>48</v>
      </c>
      <c r="H25" s="64">
        <f>IF(K26=30,"X","")</f>
        <v>0</v>
      </c>
      <c r="I25" s="65">
        <v>30</v>
      </c>
      <c r="J25" s="56">
        <f>IF(F26&gt;100,10)</f>
        <v>10</v>
      </c>
      <c r="K25" s="40"/>
    </row>
    <row r="26" spans="2:11" ht="15.75" customHeight="1">
      <c r="B26" s="10"/>
      <c r="C26" s="31" t="s">
        <v>49</v>
      </c>
      <c r="D26" s="66"/>
      <c r="E26" s="67" t="s">
        <v>50</v>
      </c>
      <c r="F26" s="151" t="s">
        <v>183</v>
      </c>
      <c r="G26" s="10"/>
      <c r="H26" s="10"/>
      <c r="I26" s="69"/>
      <c r="J26" s="10" t="s">
        <v>51</v>
      </c>
      <c r="K26" s="35"/>
    </row>
    <row r="27" spans="2:11" ht="13.5" customHeight="1">
      <c r="B27" s="12"/>
      <c r="C27" s="12"/>
      <c r="D27" s="12"/>
      <c r="E27" s="12"/>
      <c r="F27" s="12"/>
      <c r="G27" s="12"/>
      <c r="H27" s="12"/>
      <c r="I27" s="42"/>
      <c r="J27" s="12"/>
      <c r="K27" s="12" t="s">
        <v>23</v>
      </c>
    </row>
    <row r="28" spans="2:11" ht="18" customHeight="1">
      <c r="B28" s="38" t="s">
        <v>52</v>
      </c>
      <c r="C28" s="38"/>
      <c r="D28" s="38"/>
      <c r="E28" s="38"/>
      <c r="F28" s="6"/>
      <c r="G28" s="10"/>
      <c r="H28" s="10"/>
      <c r="I28" s="69"/>
      <c r="J28" s="10"/>
      <c r="K28" s="12"/>
    </row>
    <row r="29" spans="7:11" ht="6.75" customHeight="1">
      <c r="G29" s="12"/>
      <c r="H29" s="12"/>
      <c r="I29" s="42"/>
      <c r="J29" s="12"/>
      <c r="K29" s="12"/>
    </row>
    <row r="30" spans="1:11" ht="24.75" customHeight="1">
      <c r="A30" s="70"/>
      <c r="B30" s="8" t="s">
        <v>53</v>
      </c>
      <c r="C30" s="8"/>
      <c r="D30" s="8" t="s">
        <v>54</v>
      </c>
      <c r="E30" s="8" t="s">
        <v>55</v>
      </c>
      <c r="F30" s="6"/>
      <c r="G30" s="10"/>
      <c r="H30" s="10"/>
      <c r="I30" s="69"/>
      <c r="J30" s="10"/>
      <c r="K30" s="12"/>
    </row>
    <row r="31" spans="1:11" ht="12" customHeight="1">
      <c r="A31" s="43"/>
      <c r="B31" s="71" t="s">
        <v>56</v>
      </c>
      <c r="C31" s="71"/>
      <c r="D31" s="72" t="s">
        <v>57</v>
      </c>
      <c r="E31" s="73" t="s">
        <v>58</v>
      </c>
      <c r="F31" s="6"/>
      <c r="G31" s="74"/>
      <c r="H31" s="75"/>
      <c r="I31" s="75"/>
      <c r="J31" s="75"/>
      <c r="K31" s="12"/>
    </row>
    <row r="32" spans="1:14" ht="18" customHeight="1">
      <c r="A32" s="43"/>
      <c r="B32" s="16">
        <v>1</v>
      </c>
      <c r="C32" s="20" t="s">
        <v>59</v>
      </c>
      <c r="D32" s="76" t="s">
        <v>60</v>
      </c>
      <c r="E32" s="77"/>
      <c r="F32" s="6"/>
      <c r="G32" s="74"/>
      <c r="H32" s="75"/>
      <c r="I32" s="75"/>
      <c r="J32" s="75"/>
      <c r="K32" s="12"/>
      <c r="L32" s="6"/>
      <c r="M32" s="6"/>
      <c r="N32" s="6"/>
    </row>
    <row r="33" spans="1:14" ht="18" customHeight="1">
      <c r="A33" s="43"/>
      <c r="B33" s="16">
        <v>2</v>
      </c>
      <c r="C33" s="20" t="s">
        <v>61</v>
      </c>
      <c r="D33" s="76" t="s">
        <v>62</v>
      </c>
      <c r="E33" s="77"/>
      <c r="F33" s="6"/>
      <c r="G33" s="8" t="s">
        <v>63</v>
      </c>
      <c r="H33" s="8" t="s">
        <v>30</v>
      </c>
      <c r="I33" s="9" t="s">
        <v>64</v>
      </c>
      <c r="J33" s="10"/>
      <c r="K33" s="12"/>
      <c r="L33" s="6"/>
      <c r="M33" s="6"/>
      <c r="N33" s="6"/>
    </row>
    <row r="34" spans="1:14" ht="16.5" customHeight="1">
      <c r="A34" s="43"/>
      <c r="B34" s="16">
        <v>3</v>
      </c>
      <c r="C34" s="20" t="s">
        <v>65</v>
      </c>
      <c r="D34" s="76" t="s">
        <v>66</v>
      </c>
      <c r="E34" s="77"/>
      <c r="F34" s="6"/>
      <c r="G34" s="47" t="s">
        <v>67</v>
      </c>
      <c r="H34" s="48" t="s">
        <v>68</v>
      </c>
      <c r="I34" s="49" t="s">
        <v>69</v>
      </c>
      <c r="J34" s="10"/>
      <c r="K34" s="12"/>
      <c r="L34" s="6"/>
      <c r="M34" s="6"/>
      <c r="N34" s="6"/>
    </row>
    <row r="35" spans="1:14" ht="16.5" customHeight="1">
      <c r="A35" s="43"/>
      <c r="B35" s="25" t="s">
        <v>70</v>
      </c>
      <c r="C35" s="29" t="s">
        <v>71</v>
      </c>
      <c r="D35" s="78" t="s">
        <v>72</v>
      </c>
      <c r="E35" s="79"/>
      <c r="F35" s="6"/>
      <c r="G35" s="80" t="s">
        <v>73</v>
      </c>
      <c r="H35" s="20"/>
      <c r="I35" s="81">
        <v>0</v>
      </c>
      <c r="J35" s="82">
        <v>0</v>
      </c>
      <c r="K35" s="12"/>
      <c r="L35" s="6"/>
      <c r="M35" s="6"/>
      <c r="N35" s="6"/>
    </row>
    <row r="36" spans="2:14" ht="16.5" customHeight="1">
      <c r="B36" s="10"/>
      <c r="C36" s="10"/>
      <c r="D36" s="10"/>
      <c r="E36" s="10"/>
      <c r="F36" s="6"/>
      <c r="G36" s="80" t="s">
        <v>75</v>
      </c>
      <c r="H36" s="20"/>
      <c r="I36" s="81">
        <v>10</v>
      </c>
      <c r="J36" s="82">
        <f aca="true" t="shared" si="0" ref="J36:J40">IF(H36="X",10,0)</f>
        <v>0</v>
      </c>
      <c r="K36" s="12"/>
      <c r="L36" s="6"/>
      <c r="M36" s="6"/>
      <c r="N36" s="6"/>
    </row>
    <row r="37" spans="2:14" ht="16.5" customHeight="1">
      <c r="B37" s="6"/>
      <c r="C37" s="83" t="s">
        <v>76</v>
      </c>
      <c r="D37" s="83"/>
      <c r="E37" s="83"/>
      <c r="F37" s="6"/>
      <c r="G37" s="80" t="s">
        <v>77</v>
      </c>
      <c r="H37" s="20"/>
      <c r="I37" s="81">
        <v>10</v>
      </c>
      <c r="J37" s="82">
        <f t="shared" si="0"/>
        <v>0</v>
      </c>
      <c r="K37" s="12"/>
      <c r="L37" s="6"/>
      <c r="M37" s="6"/>
      <c r="N37" s="6"/>
    </row>
    <row r="38" spans="2:14" ht="16.5" customHeight="1">
      <c r="B38" s="22" t="s">
        <v>78</v>
      </c>
      <c r="C38" s="83"/>
      <c r="D38" s="83"/>
      <c r="E38" s="83"/>
      <c r="F38" s="6"/>
      <c r="G38" s="80" t="s">
        <v>79</v>
      </c>
      <c r="H38" s="20"/>
      <c r="I38" s="81">
        <v>10</v>
      </c>
      <c r="J38" s="82">
        <f t="shared" si="0"/>
        <v>0</v>
      </c>
      <c r="K38" s="12"/>
      <c r="L38" s="6"/>
      <c r="M38" s="6"/>
      <c r="N38" s="6"/>
    </row>
    <row r="39" spans="2:14" ht="16.5" customHeight="1">
      <c r="B39" s="84" t="s">
        <v>53</v>
      </c>
      <c r="C39" s="8"/>
      <c r="D39" s="8" t="s">
        <v>54</v>
      </c>
      <c r="E39" s="8" t="s">
        <v>55</v>
      </c>
      <c r="F39" s="6"/>
      <c r="G39" s="80" t="s">
        <v>80</v>
      </c>
      <c r="H39" s="20"/>
      <c r="I39" s="81">
        <v>10</v>
      </c>
      <c r="J39" s="82">
        <f t="shared" si="0"/>
        <v>0</v>
      </c>
      <c r="K39" s="12"/>
      <c r="L39" s="6"/>
      <c r="M39" s="6"/>
      <c r="N39" s="6"/>
    </row>
    <row r="40" spans="2:14" ht="16.5" customHeight="1">
      <c r="B40" s="85" t="s">
        <v>81</v>
      </c>
      <c r="C40" s="71"/>
      <c r="D40" s="14" t="s">
        <v>82</v>
      </c>
      <c r="E40" s="86" t="s">
        <v>83</v>
      </c>
      <c r="F40" s="6"/>
      <c r="G40" s="87" t="s">
        <v>84</v>
      </c>
      <c r="H40" s="29"/>
      <c r="I40" s="88">
        <v>10</v>
      </c>
      <c r="J40" s="82">
        <f t="shared" si="0"/>
        <v>0</v>
      </c>
      <c r="K40" s="89"/>
      <c r="L40" s="6"/>
      <c r="M40" s="90"/>
      <c r="N40" s="6"/>
    </row>
    <row r="41" spans="2:14" ht="21" customHeight="1">
      <c r="B41" s="91">
        <v>1</v>
      </c>
      <c r="C41" s="16" t="s">
        <v>85</v>
      </c>
      <c r="D41" s="76" t="s">
        <v>62</v>
      </c>
      <c r="E41" s="77"/>
      <c r="F41" s="10"/>
      <c r="G41" s="10"/>
      <c r="H41" s="10"/>
      <c r="I41" s="69" t="s">
        <v>86</v>
      </c>
      <c r="J41" s="10" t="s">
        <v>87</v>
      </c>
      <c r="K41" s="66"/>
      <c r="L41" s="6"/>
      <c r="M41" s="6"/>
      <c r="N41" s="6"/>
    </row>
    <row r="42" spans="2:14" ht="18" customHeight="1">
      <c r="B42" s="91">
        <v>2</v>
      </c>
      <c r="C42" s="16" t="s">
        <v>88</v>
      </c>
      <c r="D42" s="76" t="s">
        <v>89</v>
      </c>
      <c r="E42" s="77"/>
      <c r="F42" s="10"/>
      <c r="G42" s="10"/>
      <c r="H42" s="10"/>
      <c r="I42" s="10"/>
      <c r="J42" s="10"/>
      <c r="K42" s="10"/>
      <c r="L42" s="6"/>
      <c r="M42" s="6"/>
      <c r="N42" s="6"/>
    </row>
    <row r="43" spans="2:14" ht="15.75" customHeight="1">
      <c r="B43" s="91">
        <v>3</v>
      </c>
      <c r="C43" s="16" t="s">
        <v>90</v>
      </c>
      <c r="D43" s="76" t="s">
        <v>91</v>
      </c>
      <c r="E43" s="77"/>
      <c r="F43" s="10"/>
      <c r="G43" s="10"/>
      <c r="H43" s="10"/>
      <c r="I43" s="10"/>
      <c r="J43" s="10"/>
      <c r="K43" s="10"/>
      <c r="L43" s="6"/>
      <c r="M43" s="8" t="s">
        <v>92</v>
      </c>
      <c r="N43" s="93" t="s">
        <v>93</v>
      </c>
    </row>
    <row r="44" spans="2:14" ht="19.5" customHeight="1">
      <c r="B44" s="91" t="s">
        <v>94</v>
      </c>
      <c r="C44" s="25" t="s">
        <v>95</v>
      </c>
      <c r="D44" s="78" t="s">
        <v>96</v>
      </c>
      <c r="E44" s="79"/>
      <c r="F44" s="10"/>
      <c r="G44" s="10"/>
      <c r="H44" s="10"/>
      <c r="I44" s="69"/>
      <c r="J44" s="10"/>
      <c r="K44" s="10" t="s">
        <v>97</v>
      </c>
      <c r="L44" s="10"/>
      <c r="M44" s="48" t="s">
        <v>98</v>
      </c>
      <c r="N44" s="48" t="s">
        <v>99</v>
      </c>
    </row>
    <row r="45" spans="2:14" ht="18.75" customHeight="1">
      <c r="B45" s="91" t="s">
        <v>94</v>
      </c>
      <c r="C45" s="10"/>
      <c r="D45" s="10"/>
      <c r="E45" s="10"/>
      <c r="F45" s="10"/>
      <c r="G45" s="10"/>
      <c r="H45" s="10"/>
      <c r="I45" s="69"/>
      <c r="J45" s="94" t="s">
        <v>100</v>
      </c>
      <c r="K45" s="95"/>
      <c r="L45" s="10"/>
      <c r="M45" s="96"/>
      <c r="N45" s="96"/>
    </row>
    <row r="46" spans="2:14" ht="9" customHeight="1">
      <c r="B46" s="6"/>
      <c r="C46" s="6"/>
      <c r="D46" s="6"/>
      <c r="E46" s="6"/>
      <c r="F46" s="6"/>
      <c r="G46" s="10"/>
      <c r="H46" s="10"/>
      <c r="I46" s="10"/>
      <c r="J46" s="10"/>
      <c r="K46" s="10"/>
      <c r="L46" s="10"/>
      <c r="M46" s="10"/>
      <c r="N46" s="10"/>
    </row>
    <row r="47" spans="2:14" ht="13.5" customHeight="1">
      <c r="B47" s="31" t="s">
        <v>101</v>
      </c>
      <c r="C47" s="97" t="s">
        <v>184</v>
      </c>
      <c r="D47" s="10"/>
      <c r="E47" s="10"/>
      <c r="F47" s="10"/>
      <c r="G47" s="98">
        <v>480.86</v>
      </c>
      <c r="H47" s="99" t="s">
        <v>103</v>
      </c>
      <c r="I47" s="69"/>
      <c r="J47" s="10"/>
      <c r="K47" s="10"/>
      <c r="L47" s="10"/>
      <c r="M47" s="100">
        <f>IF(K45&lt;=5,"I",IF(K45&lt;=10,"II",IF(K45&lt;=15,"III",IF(K45&lt;=20,"IV",IF(K45&lt;=25,"V",IF(K45&lt;=30,"VI",0))))))</f>
        <v>0</v>
      </c>
      <c r="N47" s="100">
        <f>IF(K45&lt;=5,"0",IF(K45&lt;=10,"5",IF(K45&lt;=15,"10",IF(K45&lt;=20,"15",IF(K45&lt;=25,"20",IF(K45&lt;=30,"25",0))))))</f>
        <v>0</v>
      </c>
    </row>
    <row r="48" spans="2:14" ht="8.25" customHeight="1">
      <c r="B48" s="31"/>
      <c r="C48" s="10"/>
      <c r="D48" s="10"/>
      <c r="E48" s="10"/>
      <c r="F48" s="10"/>
      <c r="G48" s="69"/>
      <c r="H48" s="99" t="s">
        <v>185</v>
      </c>
      <c r="I48" s="101"/>
      <c r="J48" s="10"/>
      <c r="K48" s="10"/>
      <c r="L48" s="10"/>
      <c r="M48" s="100">
        <f>IF(K45&lt;=30,"0",IF(K45&lt;=35,"VII",IF(K45&lt;=40,"VIII",IF(K45&lt;=45,"IX",IF(K45&lt;=50,"X",IF(K45&gt;50,"XI",0))))))</f>
        <v>0</v>
      </c>
      <c r="N48" s="100">
        <f>IF(K45&lt;=30,"25",IF(K45&lt;=35,"30",IF(K45&lt;=40,"35",IF(K45&lt;=45,"40",IF(K45&lt;=50,"45",IF(K45&gt;50,"50",0))))))</f>
        <v>0</v>
      </c>
    </row>
    <row r="49" spans="2:14" ht="8.25" customHeight="1">
      <c r="B49" s="31" t="s">
        <v>105</v>
      </c>
      <c r="C49" s="97"/>
      <c r="D49" s="10"/>
      <c r="E49" s="10"/>
      <c r="F49" s="10"/>
      <c r="G49" s="69"/>
      <c r="H49" s="99" t="s">
        <v>186</v>
      </c>
      <c r="I49" s="69"/>
      <c r="J49" s="10"/>
      <c r="K49" s="10"/>
      <c r="L49" s="10"/>
      <c r="M49" s="6"/>
      <c r="N49" s="10"/>
    </row>
    <row r="50" spans="2:14" ht="8.25" customHeight="1">
      <c r="B50" s="31"/>
      <c r="C50" s="97"/>
      <c r="D50" s="10"/>
      <c r="E50" s="10"/>
      <c r="F50" s="10"/>
      <c r="G50" s="69"/>
      <c r="H50" s="99"/>
      <c r="I50" s="69"/>
      <c r="J50" s="10"/>
      <c r="K50" s="10"/>
      <c r="L50" s="10"/>
      <c r="M50" s="6"/>
      <c r="N50" s="10"/>
    </row>
    <row r="51" spans="2:14" ht="8.25" customHeight="1">
      <c r="B51" s="31"/>
      <c r="C51" s="97"/>
      <c r="D51" s="10"/>
      <c r="E51" s="10"/>
      <c r="F51" s="10"/>
      <c r="G51" s="69"/>
      <c r="H51" s="102"/>
      <c r="I51" s="69"/>
      <c r="J51" s="10"/>
      <c r="K51" s="10"/>
      <c r="L51" s="10"/>
      <c r="M51" s="6"/>
      <c r="N51" s="10"/>
    </row>
    <row r="52" spans="2:14" ht="9" customHeight="1">
      <c r="B52" s="103"/>
      <c r="C52" s="12"/>
      <c r="D52" s="12"/>
      <c r="E52" s="12"/>
      <c r="F52" s="12"/>
      <c r="G52" s="42"/>
      <c r="H52" s="104"/>
      <c r="I52" s="42"/>
      <c r="J52" s="12"/>
      <c r="K52" s="12"/>
      <c r="L52" s="12"/>
      <c r="M52" s="12"/>
      <c r="N52" s="12"/>
    </row>
    <row r="53" spans="2:14" ht="13.5" customHeight="1">
      <c r="B53" s="31" t="s">
        <v>106</v>
      </c>
      <c r="C53" s="97" t="s">
        <v>107</v>
      </c>
      <c r="D53" s="10"/>
      <c r="E53" s="10"/>
      <c r="F53" s="10"/>
      <c r="G53" s="35"/>
      <c r="H53" s="97" t="s">
        <v>108</v>
      </c>
      <c r="I53" s="105">
        <f>1+N45/100</f>
        <v>1</v>
      </c>
      <c r="J53" s="10"/>
      <c r="K53" s="10"/>
      <c r="L53" s="10"/>
      <c r="M53" s="6"/>
      <c r="N53" s="10"/>
    </row>
    <row r="54" spans="2:14" ht="6.75" customHeight="1">
      <c r="B54" s="103"/>
      <c r="C54" s="12"/>
      <c r="D54" s="12"/>
      <c r="E54" s="12"/>
      <c r="F54" s="12"/>
      <c r="G54" s="42"/>
      <c r="H54" s="12"/>
      <c r="I54" s="42"/>
      <c r="J54" s="12"/>
      <c r="K54" s="12"/>
      <c r="L54" s="12"/>
      <c r="M54" s="12"/>
      <c r="N54" s="12"/>
    </row>
    <row r="55" spans="2:14" ht="13.5" customHeight="1">
      <c r="B55" s="31" t="s">
        <v>109</v>
      </c>
      <c r="C55" s="97" t="s">
        <v>110</v>
      </c>
      <c r="D55" s="10"/>
      <c r="E55" s="10"/>
      <c r="F55" s="10"/>
      <c r="G55" s="106"/>
      <c r="H55" s="10" t="s">
        <v>111</v>
      </c>
      <c r="I55" s="69"/>
      <c r="J55" s="10"/>
      <c r="K55" s="10"/>
      <c r="L55" s="10"/>
      <c r="M55" s="10"/>
      <c r="N55" s="10"/>
    </row>
    <row r="56" spans="7:14" ht="11.25" customHeight="1">
      <c r="G56" s="12"/>
      <c r="H56" s="12"/>
      <c r="I56" s="42"/>
      <c r="J56" s="12"/>
      <c r="K56" s="12"/>
      <c r="L56" s="12"/>
      <c r="M56" s="12"/>
      <c r="N56" s="12"/>
    </row>
    <row r="57" spans="1:14" ht="10.5" customHeight="1">
      <c r="A57" s="107" t="s">
        <v>112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1:14" ht="10.5" customHeight="1">
      <c r="A58" s="107" t="s">
        <v>113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ht="10.5" customHeight="1"/>
    <row r="60" ht="2.25" customHeight="1"/>
    <row r="61" spans="4:9" ht="9.75" customHeight="1">
      <c r="D61" s="37" t="s">
        <v>114</v>
      </c>
      <c r="E61" s="6"/>
      <c r="F61" s="6"/>
      <c r="G61" s="6"/>
      <c r="H61" s="6"/>
      <c r="I61" s="36"/>
    </row>
    <row r="62" ht="6.75" customHeight="1"/>
    <row r="63" spans="4:11" s="1" customFormat="1" ht="22.5" customHeight="1">
      <c r="D63" s="8" t="s">
        <v>115</v>
      </c>
      <c r="E63" s="8" t="s">
        <v>116</v>
      </c>
      <c r="F63" s="8"/>
      <c r="G63" s="8" t="s">
        <v>30</v>
      </c>
      <c r="H63" s="6"/>
      <c r="K63" s="36"/>
    </row>
    <row r="64" spans="4:11" s="1" customFormat="1" ht="17.25" customHeight="1">
      <c r="D64" s="108" t="s">
        <v>117</v>
      </c>
      <c r="E64" s="109" t="s">
        <v>118</v>
      </c>
      <c r="F64" s="110">
        <v>5</v>
      </c>
      <c r="G64" s="111"/>
      <c r="H64" s="10"/>
      <c r="J64" s="12"/>
      <c r="K64" s="69"/>
    </row>
    <row r="65" spans="4:11" s="1" customFormat="1" ht="17.25" customHeight="1">
      <c r="D65" s="16" t="s">
        <v>119</v>
      </c>
      <c r="E65" s="20" t="s">
        <v>120</v>
      </c>
      <c r="F65" s="112">
        <v>6</v>
      </c>
      <c r="G65" s="113">
        <f>IF(K45&gt;25,IF(K45&lt;=40,"X",""),"")</f>
        <v>0</v>
      </c>
      <c r="H65" s="10"/>
      <c r="J65" s="12"/>
      <c r="K65" s="35"/>
    </row>
    <row r="66" spans="4:11" s="1" customFormat="1" ht="17.25" customHeight="1">
      <c r="D66" s="16" t="s">
        <v>121</v>
      </c>
      <c r="E66" s="20" t="s">
        <v>122</v>
      </c>
      <c r="F66" s="112">
        <v>8</v>
      </c>
      <c r="G66" s="113">
        <f>IF(K45&gt;40,IF(K45&lt;=50,"x",""),"")</f>
        <v>0</v>
      </c>
      <c r="H66" s="10"/>
      <c r="J66" s="12"/>
      <c r="K66" s="114" t="s">
        <v>74</v>
      </c>
    </row>
    <row r="67" spans="4:11" s="1" customFormat="1" ht="17.25" customHeight="1">
      <c r="D67" s="25" t="s">
        <v>123</v>
      </c>
      <c r="E67" s="29" t="s">
        <v>124</v>
      </c>
      <c r="F67" s="115">
        <v>12</v>
      </c>
      <c r="G67" s="116">
        <f>IF(K45&gt;50,"X","")</f>
        <v>0</v>
      </c>
      <c r="H67" s="10"/>
      <c r="J67" s="12"/>
      <c r="K67" s="114"/>
    </row>
    <row r="68" spans="4:11" s="1" customFormat="1" ht="10.5" customHeight="1">
      <c r="D68" s="12"/>
      <c r="E68" s="12"/>
      <c r="F68" s="12"/>
      <c r="G68" s="12"/>
      <c r="H68" s="12"/>
      <c r="J68" s="12"/>
      <c r="K68" s="114"/>
    </row>
    <row r="69" spans="4:11" s="1" customFormat="1" ht="10.5" customHeight="1">
      <c r="D69" s="12"/>
      <c r="E69" s="12"/>
      <c r="F69" s="12"/>
      <c r="G69" s="12"/>
      <c r="H69" s="12"/>
      <c r="J69" s="12"/>
      <c r="K69" s="114"/>
    </row>
    <row r="70" spans="4:11" s="1" customFormat="1" ht="11.25">
      <c r="D70" s="37" t="s">
        <v>125</v>
      </c>
      <c r="E70" s="10"/>
      <c r="F70" s="10"/>
      <c r="G70" s="10"/>
      <c r="H70" s="10"/>
      <c r="J70" s="12"/>
      <c r="K70" s="114"/>
    </row>
    <row r="71" spans="4:11" s="1" customFormat="1" ht="6.75" customHeight="1">
      <c r="D71" s="12"/>
      <c r="E71" s="12"/>
      <c r="F71" s="12"/>
      <c r="G71" s="12"/>
      <c r="H71" s="12"/>
      <c r="J71" s="12"/>
      <c r="K71" s="114"/>
    </row>
    <row r="72" spans="4:11" s="1" customFormat="1" ht="21.75" customHeight="1">
      <c r="D72" s="8" t="s">
        <v>126</v>
      </c>
      <c r="E72" s="8" t="s">
        <v>127</v>
      </c>
      <c r="F72" s="8"/>
      <c r="G72" s="8" t="s">
        <v>30</v>
      </c>
      <c r="H72" s="10"/>
      <c r="J72" s="12"/>
      <c r="K72" s="114"/>
    </row>
    <row r="73" spans="4:11" s="1" customFormat="1" ht="18" customHeight="1">
      <c r="D73" s="117" t="s">
        <v>128</v>
      </c>
      <c r="E73" s="109" t="s">
        <v>129</v>
      </c>
      <c r="F73" s="118">
        <v>1</v>
      </c>
      <c r="G73" s="152"/>
      <c r="H73" s="10"/>
      <c r="J73" s="12"/>
      <c r="K73" s="35"/>
    </row>
    <row r="74" spans="4:11" s="1" customFormat="1" ht="18" customHeight="1">
      <c r="D74" s="120" t="s">
        <v>130</v>
      </c>
      <c r="E74" s="29" t="s">
        <v>131</v>
      </c>
      <c r="F74" s="121">
        <v>1.1</v>
      </c>
      <c r="G74" s="153"/>
      <c r="H74" s="10"/>
      <c r="J74" s="12"/>
      <c r="K74" s="123" t="s">
        <v>74</v>
      </c>
    </row>
    <row r="75" spans="4:11" s="1" customFormat="1" ht="10.5" customHeight="1">
      <c r="D75" s="12"/>
      <c r="E75" s="12"/>
      <c r="F75" s="12"/>
      <c r="G75" s="12"/>
      <c r="H75" s="12"/>
      <c r="J75" s="12"/>
      <c r="K75" s="123"/>
    </row>
    <row r="76" spans="4:11" s="1" customFormat="1" ht="10.5" customHeight="1">
      <c r="D76" s="12"/>
      <c r="E76" s="12"/>
      <c r="F76" s="12"/>
      <c r="G76" s="12"/>
      <c r="H76" s="12"/>
      <c r="J76" s="12"/>
      <c r="K76" s="123"/>
    </row>
    <row r="77" spans="4:11" s="1" customFormat="1" ht="11.25">
      <c r="D77" s="37" t="s">
        <v>132</v>
      </c>
      <c r="E77" s="10"/>
      <c r="F77" s="10"/>
      <c r="G77" s="10"/>
      <c r="H77" s="10"/>
      <c r="J77" s="12"/>
      <c r="K77" s="123"/>
    </row>
    <row r="78" spans="4:11" s="1" customFormat="1" ht="7.5" customHeight="1">
      <c r="D78" s="12"/>
      <c r="E78" s="12"/>
      <c r="F78" s="12"/>
      <c r="G78" s="12"/>
      <c r="H78" s="12"/>
      <c r="J78" s="12"/>
      <c r="K78" s="123"/>
    </row>
    <row r="79" spans="4:11" s="1" customFormat="1" ht="21.75" customHeight="1">
      <c r="D79" s="8" t="s">
        <v>126</v>
      </c>
      <c r="E79" s="8" t="s">
        <v>127</v>
      </c>
      <c r="F79" s="8"/>
      <c r="G79" s="8" t="s">
        <v>30</v>
      </c>
      <c r="H79" s="10"/>
      <c r="J79" s="12"/>
      <c r="K79" s="123"/>
    </row>
    <row r="80" spans="4:11" s="1" customFormat="1" ht="24" customHeight="1">
      <c r="D80" s="124" t="s">
        <v>133</v>
      </c>
      <c r="E80" s="109" t="s">
        <v>134</v>
      </c>
      <c r="F80" s="118">
        <v>0.9</v>
      </c>
      <c r="G80" s="152"/>
      <c r="H80" s="10"/>
      <c r="J80" s="12"/>
      <c r="K80" s="35"/>
    </row>
    <row r="81" spans="4:11" s="1" customFormat="1" ht="24" customHeight="1">
      <c r="D81" s="87" t="s">
        <v>135</v>
      </c>
      <c r="E81" s="29" t="s">
        <v>136</v>
      </c>
      <c r="F81" s="121">
        <v>1</v>
      </c>
      <c r="G81" s="153"/>
      <c r="H81" s="10"/>
      <c r="J81" s="12"/>
      <c r="K81" s="123" t="s">
        <v>74</v>
      </c>
    </row>
    <row r="82" spans="4:11" s="1" customFormat="1" ht="11.25">
      <c r="D82" s="12"/>
      <c r="E82" s="12"/>
      <c r="F82" s="12"/>
      <c r="G82" s="12"/>
      <c r="H82" s="12"/>
      <c r="J82" s="12"/>
      <c r="K82" s="123"/>
    </row>
    <row r="83" spans="4:11" s="1" customFormat="1" ht="9.75" customHeight="1">
      <c r="D83" s="12"/>
      <c r="E83" s="12"/>
      <c r="F83" s="12"/>
      <c r="G83" s="12"/>
      <c r="H83" s="12"/>
      <c r="J83" s="12"/>
      <c r="K83" s="123"/>
    </row>
    <row r="84" spans="4:11" s="1" customFormat="1" ht="9" customHeight="1">
      <c r="D84" s="37" t="s">
        <v>137</v>
      </c>
      <c r="E84" s="37" t="s">
        <v>138</v>
      </c>
      <c r="F84" s="10"/>
      <c r="G84" s="10"/>
      <c r="H84" s="10"/>
      <c r="J84" s="12"/>
      <c r="K84" s="123"/>
    </row>
    <row r="85" spans="4:11" s="1" customFormat="1" ht="9" customHeight="1">
      <c r="D85" s="10"/>
      <c r="E85" s="37" t="s">
        <v>139</v>
      </c>
      <c r="F85" s="10"/>
      <c r="G85" s="10"/>
      <c r="H85" s="10"/>
      <c r="J85" s="12"/>
      <c r="K85" s="123"/>
    </row>
    <row r="86" spans="4:11" s="1" customFormat="1" ht="6.75" customHeight="1">
      <c r="D86" s="12"/>
      <c r="E86" s="12"/>
      <c r="F86" s="12"/>
      <c r="G86" s="12"/>
      <c r="H86" s="12"/>
      <c r="J86" s="12"/>
      <c r="K86" s="123"/>
    </row>
    <row r="87" spans="4:11" s="1" customFormat="1" ht="21.75" customHeight="1">
      <c r="D87" s="8" t="s">
        <v>126</v>
      </c>
      <c r="E87" s="8" t="s">
        <v>127</v>
      </c>
      <c r="F87" s="8"/>
      <c r="G87" s="8" t="s">
        <v>30</v>
      </c>
      <c r="H87" s="10"/>
      <c r="J87" s="12"/>
      <c r="K87" s="123"/>
    </row>
    <row r="88" spans="4:11" s="1" customFormat="1" ht="16.5" customHeight="1">
      <c r="D88" s="108" t="s">
        <v>140</v>
      </c>
      <c r="E88" s="109" t="s">
        <v>141</v>
      </c>
      <c r="F88" s="118">
        <v>1.1</v>
      </c>
      <c r="G88" s="152"/>
      <c r="H88" s="10"/>
      <c r="J88" s="12"/>
      <c r="K88" s="123"/>
    </row>
    <row r="89" spans="4:11" s="1" customFormat="1" ht="16.5" customHeight="1">
      <c r="D89" s="16" t="s">
        <v>142</v>
      </c>
      <c r="E89" s="20" t="s">
        <v>143</v>
      </c>
      <c r="F89" s="125">
        <v>1</v>
      </c>
      <c r="G89" s="21"/>
      <c r="H89" s="10"/>
      <c r="J89" s="12"/>
      <c r="K89" s="35"/>
    </row>
    <row r="90" spans="2:11" s="1" customFormat="1" ht="16.5" customHeight="1">
      <c r="B90" s="6"/>
      <c r="D90" s="25" t="s">
        <v>144</v>
      </c>
      <c r="E90" s="29" t="s">
        <v>145</v>
      </c>
      <c r="F90" s="121">
        <v>1.1</v>
      </c>
      <c r="G90" s="153"/>
      <c r="H90" s="10"/>
      <c r="J90" s="10"/>
      <c r="K90" s="127" t="s">
        <v>97</v>
      </c>
    </row>
    <row r="91" spans="4:11" s="1" customFormat="1" ht="9" customHeight="1">
      <c r="D91" s="12"/>
      <c r="E91" s="12"/>
      <c r="F91" s="12"/>
      <c r="G91" s="12"/>
      <c r="H91" s="12"/>
      <c r="J91" s="12"/>
      <c r="K91" s="127"/>
    </row>
    <row r="92" spans="1:11" s="1" customFormat="1" ht="16.5" customHeight="1">
      <c r="A92" s="128"/>
      <c r="B92" s="90" t="s">
        <v>146</v>
      </c>
      <c r="C92" s="97"/>
      <c r="D92" s="97"/>
      <c r="E92" s="10"/>
      <c r="F92" s="10"/>
      <c r="G92" s="10"/>
      <c r="H92" s="10"/>
      <c r="J92" s="97" t="s">
        <v>147</v>
      </c>
      <c r="K92" s="35"/>
    </row>
    <row r="93" spans="1:11" s="1" customFormat="1" ht="9" customHeight="1">
      <c r="A93" s="128"/>
      <c r="B93" s="90"/>
      <c r="C93" s="97"/>
      <c r="D93" s="97"/>
      <c r="E93" s="10"/>
      <c r="F93" s="10"/>
      <c r="G93" s="10"/>
      <c r="H93" s="10"/>
      <c r="J93" s="10"/>
      <c r="K93" s="129" t="s">
        <v>148</v>
      </c>
    </row>
    <row r="94" spans="1:11" ht="12" customHeight="1">
      <c r="A94" s="128"/>
      <c r="B94" s="22"/>
      <c r="C94" s="37"/>
      <c r="D94" s="37" t="s">
        <v>149</v>
      </c>
      <c r="E94" s="10"/>
      <c r="F94" s="10"/>
      <c r="G94" s="10"/>
      <c r="H94" s="10"/>
      <c r="I94" s="69"/>
      <c r="J94" s="10"/>
      <c r="K94" s="12"/>
    </row>
    <row r="95" spans="1:11" ht="6" customHeight="1">
      <c r="A95" s="128"/>
      <c r="B95" s="128"/>
      <c r="C95" s="130"/>
      <c r="D95" s="12"/>
      <c r="E95" s="12"/>
      <c r="F95" s="12"/>
      <c r="G95" s="12"/>
      <c r="H95" s="12"/>
      <c r="I95" s="42"/>
      <c r="J95" s="12"/>
      <c r="K95" s="12"/>
    </row>
    <row r="96" spans="1:14" ht="15" customHeight="1">
      <c r="A96" s="128"/>
      <c r="B96" s="90"/>
      <c r="C96" s="97"/>
      <c r="D96" s="97" t="s">
        <v>150</v>
      </c>
      <c r="E96" s="130" t="s">
        <v>151</v>
      </c>
      <c r="F96" s="35"/>
      <c r="G96" s="10" t="s">
        <v>152</v>
      </c>
      <c r="H96" s="131"/>
      <c r="I96" s="97" t="s">
        <v>153</v>
      </c>
      <c r="K96" s="131"/>
      <c r="L96" s="131"/>
      <c r="M96" s="94"/>
      <c r="N96" s="132"/>
    </row>
    <row r="97" spans="1:14" ht="6" customHeight="1">
      <c r="A97" s="128"/>
      <c r="B97" s="128"/>
      <c r="C97" s="130"/>
      <c r="D97" s="12"/>
      <c r="E97" s="130"/>
      <c r="F97" s="12"/>
      <c r="G97" s="12"/>
      <c r="H97" s="24"/>
      <c r="I97" s="42"/>
      <c r="J97" s="12"/>
      <c r="K97" s="24"/>
      <c r="L97" s="24"/>
      <c r="N97" s="133"/>
    </row>
    <row r="98" spans="1:14" ht="15" customHeight="1">
      <c r="A98" s="128"/>
      <c r="B98" s="90"/>
      <c r="C98" s="97"/>
      <c r="D98" s="97" t="s">
        <v>154</v>
      </c>
      <c r="E98" s="130" t="s">
        <v>151</v>
      </c>
      <c r="F98" s="91"/>
      <c r="G98" s="10" t="s">
        <v>152</v>
      </c>
      <c r="H98" s="131">
        <v>5</v>
      </c>
      <c r="I98" s="97" t="s">
        <v>153</v>
      </c>
      <c r="K98" s="131">
        <f>IF(F98="","",F98*H98/100)</f>
        <v>0</v>
      </c>
      <c r="L98" s="131"/>
      <c r="M98" s="10"/>
      <c r="N98" s="132">
        <f>IF(F98="","",K98*1936.27)</f>
        <v>0</v>
      </c>
    </row>
    <row r="99" spans="1:14" ht="6" customHeight="1">
      <c r="A99" s="128"/>
      <c r="B99" s="128"/>
      <c r="C99" s="130"/>
      <c r="D99" s="12"/>
      <c r="E99" s="12"/>
      <c r="F99" s="12"/>
      <c r="G99" s="12"/>
      <c r="H99" s="24"/>
      <c r="I99" s="42"/>
      <c r="J99" s="12"/>
      <c r="K99" s="24"/>
      <c r="L99" s="24"/>
      <c r="N99" s="133"/>
    </row>
    <row r="100" spans="1:14" ht="15" customHeight="1">
      <c r="A100" s="128"/>
      <c r="B100" s="90"/>
      <c r="C100" s="97"/>
      <c r="D100" s="97" t="s">
        <v>155</v>
      </c>
      <c r="E100" s="130" t="s">
        <v>151</v>
      </c>
      <c r="F100" s="91"/>
      <c r="G100" s="10" t="s">
        <v>152</v>
      </c>
      <c r="H100" s="131">
        <v>7</v>
      </c>
      <c r="I100" s="97" t="s">
        <v>153</v>
      </c>
      <c r="K100" s="131">
        <f>IF(F100="","",F100*H100/100)</f>
        <v>0</v>
      </c>
      <c r="L100" s="131"/>
      <c r="M100" s="10"/>
      <c r="N100" s="132">
        <f>IF(F100="","",K100*1936.27)</f>
        <v>0</v>
      </c>
    </row>
    <row r="101" spans="1:14" ht="6" customHeight="1">
      <c r="A101" s="128"/>
      <c r="B101" s="128"/>
      <c r="C101" s="130"/>
      <c r="D101" s="12"/>
      <c r="E101" s="12"/>
      <c r="F101" s="12"/>
      <c r="G101" s="12"/>
      <c r="H101" s="24"/>
      <c r="I101" s="42"/>
      <c r="J101" s="12"/>
      <c r="K101" s="24"/>
      <c r="L101" s="24"/>
      <c r="N101" s="133"/>
    </row>
    <row r="102" spans="1:14" ht="15" customHeight="1">
      <c r="A102" s="128"/>
      <c r="B102" s="90"/>
      <c r="C102" s="97"/>
      <c r="D102" s="97" t="s">
        <v>156</v>
      </c>
      <c r="E102" s="130" t="s">
        <v>151</v>
      </c>
      <c r="F102" s="91"/>
      <c r="G102" s="10" t="s">
        <v>152</v>
      </c>
      <c r="H102" s="131">
        <v>5</v>
      </c>
      <c r="I102" s="97" t="s">
        <v>153</v>
      </c>
      <c r="K102" s="131">
        <f>IF(F102="","",F102*H102/100)</f>
        <v>0</v>
      </c>
      <c r="L102" s="131"/>
      <c r="M102" s="10"/>
      <c r="N102" s="132">
        <f>IF(F102="","",K102*1936.27)</f>
        <v>0</v>
      </c>
    </row>
    <row r="103" spans="1:14" ht="6" customHeight="1">
      <c r="A103" s="128"/>
      <c r="B103" s="128"/>
      <c r="C103" s="130"/>
      <c r="D103" s="12"/>
      <c r="E103" s="12"/>
      <c r="F103" s="12"/>
      <c r="G103" s="12"/>
      <c r="H103" s="24"/>
      <c r="I103" s="42"/>
      <c r="J103" s="12"/>
      <c r="K103" s="24"/>
      <c r="L103" s="24"/>
      <c r="N103" s="133"/>
    </row>
    <row r="104" spans="1:14" ht="15" customHeight="1">
      <c r="A104" s="128"/>
      <c r="B104" s="90"/>
      <c r="C104" s="97"/>
      <c r="D104" s="97" t="s">
        <v>157</v>
      </c>
      <c r="E104" s="130" t="s">
        <v>151</v>
      </c>
      <c r="F104" s="91"/>
      <c r="G104" s="10" t="s">
        <v>152</v>
      </c>
      <c r="H104" s="131">
        <v>5</v>
      </c>
      <c r="I104" s="97" t="s">
        <v>153</v>
      </c>
      <c r="K104" s="131">
        <f>IF(F104="","",F104*H104/100)</f>
        <v>0</v>
      </c>
      <c r="L104" s="131"/>
      <c r="M104" s="10"/>
      <c r="N104" s="132">
        <f>IF(F104="","",K104*1936.27)</f>
        <v>0</v>
      </c>
    </row>
    <row r="105" spans="1:12" ht="10.5" customHeight="1">
      <c r="A105" s="128"/>
      <c r="B105" s="128"/>
      <c r="C105" s="130"/>
      <c r="D105" s="130"/>
      <c r="E105" s="12"/>
      <c r="F105" s="12"/>
      <c r="G105" s="12"/>
      <c r="H105" s="12"/>
      <c r="I105" s="12"/>
      <c r="K105" s="24"/>
      <c r="L105" s="23"/>
    </row>
    <row r="106" spans="1:14" ht="16.5" customHeight="1">
      <c r="A106" s="128"/>
      <c r="B106" s="90"/>
      <c r="C106" s="37"/>
      <c r="D106" s="37" t="s">
        <v>158</v>
      </c>
      <c r="E106" s="10"/>
      <c r="F106" s="10"/>
      <c r="G106" s="10"/>
      <c r="H106" s="10"/>
      <c r="I106" s="37" t="s">
        <v>159</v>
      </c>
      <c r="K106" s="154"/>
      <c r="L106" s="154"/>
      <c r="M106" s="31"/>
      <c r="N106" s="136"/>
    </row>
    <row r="107" spans="1:14" ht="16.5" customHeight="1">
      <c r="A107" s="128"/>
      <c r="B107" s="90"/>
      <c r="C107" s="37"/>
      <c r="D107" s="37"/>
      <c r="E107" s="10"/>
      <c r="F107" s="10"/>
      <c r="G107" s="10"/>
      <c r="H107" s="10"/>
      <c r="I107" s="37"/>
      <c r="K107" s="155"/>
      <c r="L107" s="155"/>
      <c r="M107" s="31"/>
      <c r="N107" s="136"/>
    </row>
    <row r="108" spans="1:14" ht="16.5" customHeight="1">
      <c r="A108" s="128"/>
      <c r="B108" s="90"/>
      <c r="C108" s="37"/>
      <c r="D108" s="37"/>
      <c r="E108" s="10"/>
      <c r="F108" s="10"/>
      <c r="G108" s="10"/>
      <c r="H108" s="10"/>
      <c r="I108" s="37"/>
      <c r="K108" s="155"/>
      <c r="L108" s="155"/>
      <c r="M108" s="31"/>
      <c r="N108" s="136"/>
    </row>
    <row r="109" spans="1:10" ht="15" customHeight="1">
      <c r="A109" s="128"/>
      <c r="B109" s="90"/>
      <c r="E109" s="137" t="s">
        <v>160</v>
      </c>
      <c r="F109" s="137" t="s">
        <v>115</v>
      </c>
      <c r="G109" s="137" t="s">
        <v>161</v>
      </c>
      <c r="H109" s="6"/>
      <c r="I109" s="36"/>
      <c r="J109" s="6"/>
    </row>
    <row r="110" spans="1:7" ht="9" customHeight="1">
      <c r="A110" s="128"/>
      <c r="B110" s="128"/>
      <c r="E110" s="138" t="s">
        <v>162</v>
      </c>
      <c r="F110" s="139" t="s">
        <v>163</v>
      </c>
      <c r="G110" s="140">
        <v>0</v>
      </c>
    </row>
    <row r="111" spans="1:7" ht="9" customHeight="1">
      <c r="A111" s="128"/>
      <c r="B111" s="128"/>
      <c r="E111" s="141" t="s">
        <v>164</v>
      </c>
      <c r="F111" s="142" t="s">
        <v>165</v>
      </c>
      <c r="G111" s="143">
        <v>5</v>
      </c>
    </row>
    <row r="112" spans="1:7" ht="9" customHeight="1">
      <c r="A112" s="128"/>
      <c r="B112" s="128"/>
      <c r="E112" s="141" t="s">
        <v>166</v>
      </c>
      <c r="F112" s="142" t="s">
        <v>167</v>
      </c>
      <c r="G112" s="143">
        <v>10</v>
      </c>
    </row>
    <row r="113" spans="5:7" ht="9" customHeight="1">
      <c r="E113" s="141" t="s">
        <v>168</v>
      </c>
      <c r="F113" s="142" t="s">
        <v>169</v>
      </c>
      <c r="G113" s="143">
        <v>15</v>
      </c>
    </row>
    <row r="114" spans="5:7" ht="9" customHeight="1">
      <c r="E114" s="141" t="s">
        <v>170</v>
      </c>
      <c r="F114" s="142" t="s">
        <v>171</v>
      </c>
      <c r="G114" s="143">
        <v>20</v>
      </c>
    </row>
    <row r="115" spans="5:7" ht="9" customHeight="1">
      <c r="E115" s="141" t="s">
        <v>172</v>
      </c>
      <c r="F115" s="142" t="s">
        <v>173</v>
      </c>
      <c r="G115" s="143">
        <v>25</v>
      </c>
    </row>
    <row r="116" spans="5:7" ht="9" customHeight="1">
      <c r="E116" s="141" t="s">
        <v>174</v>
      </c>
      <c r="F116" s="142" t="s">
        <v>175</v>
      </c>
      <c r="G116" s="143">
        <v>30</v>
      </c>
    </row>
    <row r="117" spans="5:7" ht="9" customHeight="1">
      <c r="E117" s="141" t="s">
        <v>176</v>
      </c>
      <c r="F117" s="142" t="s">
        <v>177</v>
      </c>
      <c r="G117" s="143">
        <v>35</v>
      </c>
    </row>
    <row r="118" spans="5:7" ht="9" customHeight="1">
      <c r="E118" s="141" t="s">
        <v>178</v>
      </c>
      <c r="F118" s="142" t="s">
        <v>179</v>
      </c>
      <c r="G118" s="143">
        <v>40</v>
      </c>
    </row>
    <row r="119" spans="5:7" ht="9" customHeight="1">
      <c r="E119" s="141" t="s">
        <v>180</v>
      </c>
      <c r="F119" s="142" t="s">
        <v>74</v>
      </c>
      <c r="G119" s="143">
        <v>45</v>
      </c>
    </row>
    <row r="120" spans="5:7" ht="9" customHeight="1">
      <c r="E120" s="144" t="s">
        <v>181</v>
      </c>
      <c r="F120" s="145" t="s">
        <v>123</v>
      </c>
      <c r="G120" s="146">
        <v>50</v>
      </c>
    </row>
  </sheetData>
  <sheetProtection selectLockedCells="1" selectUnlockedCells="1"/>
  <mergeCells count="27">
    <mergeCell ref="A2:N2"/>
    <mergeCell ref="A3:M3"/>
    <mergeCell ref="D5:I5"/>
    <mergeCell ref="C16:E18"/>
    <mergeCell ref="G16:J17"/>
    <mergeCell ref="K16:K25"/>
    <mergeCell ref="B20:C20"/>
    <mergeCell ref="B28:E28"/>
    <mergeCell ref="B30:C30"/>
    <mergeCell ref="B31:C31"/>
    <mergeCell ref="C37:E38"/>
    <mergeCell ref="A57:N57"/>
    <mergeCell ref="A58:N58"/>
    <mergeCell ref="E63:F63"/>
    <mergeCell ref="K66:K72"/>
    <mergeCell ref="E72:F72"/>
    <mergeCell ref="K74:K79"/>
    <mergeCell ref="E79:F79"/>
    <mergeCell ref="K81:K88"/>
    <mergeCell ref="E87:F87"/>
    <mergeCell ref="K90:K91"/>
    <mergeCell ref="K96:L96"/>
    <mergeCell ref="K98:L98"/>
    <mergeCell ref="K100:L100"/>
    <mergeCell ref="K102:L102"/>
    <mergeCell ref="K104:L104"/>
    <mergeCell ref="K106:L106"/>
  </mergeCells>
  <printOptions horizontalCentered="1"/>
  <pageMargins left="0.31527777777777777" right="0.27569444444444446" top="0.31527777777777777" bottom="0.3152777777777777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2024-03-27T10:01:03Z</dcterms:modified>
  <cp:category/>
  <cp:version/>
  <cp:contentType/>
  <cp:contentStatus/>
  <cp:revision>1</cp:revision>
</cp:coreProperties>
</file>